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fdelany\Desktop\"/>
    </mc:Choice>
  </mc:AlternateContent>
  <xr:revisionPtr revIDLastSave="0" documentId="13_ncr:1_{DD12B9EE-A17F-4E3D-B89C-56DC2C4C2E56}" xr6:coauthVersionLast="47" xr6:coauthVersionMax="47" xr10:uidLastSave="{00000000-0000-0000-0000-000000000000}"/>
  <workbookProtection workbookPassword="DBCF" lockStructure="1"/>
  <bookViews>
    <workbookView xWindow="-120" yWindow="-120" windowWidth="29040" windowHeight="15840" activeTab="1" xr2:uid="{00000000-000D-0000-FFFF-FFFF00000000}"/>
  </bookViews>
  <sheets>
    <sheet name="Building Cost Estimator" sheetId="3" r:id="rId1"/>
    <sheet name="Fee Calculator" sheetId="1" r:id="rId2"/>
  </sheets>
  <definedNames>
    <definedName name="_xlnm.Print_Area" localSheetId="0">'Building Cost Estimator'!$A$1:$F$37</definedName>
    <definedName name="_xlnm.Print_Area" localSheetId="1">'Fee Calculator'!$A$1:$F$33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 r="C20" i="1"/>
  <c r="C8" i="1"/>
  <c r="N7" i="1" l="1"/>
  <c r="C5" i="1" l="1"/>
  <c r="C12" i="1"/>
  <c r="F9" i="1" l="1"/>
  <c r="F10" i="1"/>
  <c r="F20" i="1" l="1"/>
  <c r="C11" i="1"/>
  <c r="F22" i="1" l="1"/>
  <c r="C9" i="1"/>
  <c r="F21" i="1" l="1"/>
  <c r="F19" i="1"/>
  <c r="F14" i="1"/>
  <c r="C10" i="1"/>
  <c r="C7" i="1" l="1"/>
  <c r="F18" i="1" l="1"/>
  <c r="C18" i="1"/>
  <c r="F17" i="1"/>
  <c r="F23" i="3"/>
  <c r="F22" i="3"/>
  <c r="E19" i="3"/>
  <c r="F19" i="3" s="1"/>
  <c r="E21" i="3"/>
  <c r="F21" i="3" s="1"/>
  <c r="C16" i="1"/>
  <c r="C15" i="1"/>
  <c r="F15" i="1"/>
  <c r="F13" i="1"/>
  <c r="F16" i="1"/>
  <c r="C23" i="1"/>
  <c r="C22" i="1"/>
  <c r="F23" i="1"/>
  <c r="K7" i="1"/>
  <c r="E5" i="3"/>
  <c r="F5" i="3" s="1"/>
  <c r="E3" i="3"/>
  <c r="E4" i="3"/>
  <c r="F4" i="3" s="1"/>
  <c r="E6" i="3"/>
  <c r="F6" i="3" s="1"/>
  <c r="E7" i="3"/>
  <c r="F7" i="3" s="1"/>
  <c r="E8" i="3"/>
  <c r="F8" i="3" s="1"/>
  <c r="E9" i="3"/>
  <c r="F9" i="3" s="1"/>
  <c r="E10" i="3"/>
  <c r="F10" i="3" s="1"/>
  <c r="E11" i="3"/>
  <c r="F11" i="3" s="1"/>
  <c r="E12" i="3"/>
  <c r="F12" i="3" s="1"/>
  <c r="E13" i="3"/>
  <c r="F13" i="3" s="1"/>
  <c r="E14" i="3"/>
  <c r="F14" i="3" s="1"/>
  <c r="E15" i="3"/>
  <c r="F15" i="3" s="1"/>
  <c r="E16" i="3"/>
  <c r="F16" i="3" s="1"/>
  <c r="E17" i="3"/>
  <c r="F17" i="3" s="1"/>
  <c r="E18" i="3"/>
  <c r="F18" i="3" s="1"/>
  <c r="E20" i="3"/>
  <c r="F20" i="3" s="1"/>
  <c r="F4" i="1"/>
  <c r="K10" i="1" l="1"/>
  <c r="C4" i="1"/>
  <c r="E25" i="3"/>
  <c r="F3" i="3"/>
  <c r="F25" i="3" s="1"/>
  <c r="N10" i="1"/>
  <c r="N11" i="1"/>
  <c r="C6" i="1" s="1"/>
  <c r="K14" i="1"/>
  <c r="K11" i="1"/>
  <c r="K9" i="1"/>
  <c r="F5" i="1"/>
  <c r="K8" i="1"/>
  <c r="K13" i="1"/>
  <c r="K12" i="1"/>
  <c r="C24" i="1" l="1"/>
  <c r="F6" i="1"/>
</calcChain>
</file>

<file path=xl/sharedStrings.xml><?xml version="1.0" encoding="utf-8"?>
<sst xmlns="http://schemas.openxmlformats.org/spreadsheetml/2006/main" count="106" uniqueCount="104">
  <si>
    <t>DA CALCULATIONS (IGNORE)</t>
  </si>
  <si>
    <t>CC CALCULATIONS (IGNORE)</t>
  </si>
  <si>
    <t>DA</t>
  </si>
  <si>
    <t>CC CDC</t>
  </si>
  <si>
    <t>Planning Reform Fund</t>
  </si>
  <si>
    <t>Plan Reform Commission</t>
  </si>
  <si>
    <t>Nett DA Fee</t>
  </si>
  <si>
    <t>Fee</t>
  </si>
  <si>
    <t>Activity</t>
  </si>
  <si>
    <t>Long Service Levy</t>
  </si>
  <si>
    <t>Subdivision</t>
  </si>
  <si>
    <t>Number of Additional Blocks</t>
  </si>
  <si>
    <t>Strata Subdivision</t>
  </si>
  <si>
    <t>Subdivision Certificate</t>
  </si>
  <si>
    <t>Value/No.</t>
  </si>
  <si>
    <t>Development</t>
  </si>
  <si>
    <t>TOTAL FEES PAYABLE</t>
  </si>
  <si>
    <t>Enter Data</t>
  </si>
  <si>
    <t>Applicant</t>
  </si>
  <si>
    <t>File</t>
  </si>
  <si>
    <t>Values</t>
  </si>
  <si>
    <t>Number of Inspections   (No.)</t>
  </si>
  <si>
    <t>Proposed Development</t>
  </si>
  <si>
    <t>Address</t>
  </si>
  <si>
    <t>Class 1 and 10 Buildings (No.)</t>
  </si>
  <si>
    <t>Land Use  (per application)</t>
  </si>
  <si>
    <t>Development Application No.</t>
  </si>
  <si>
    <t>Construction Certificate No.</t>
  </si>
  <si>
    <t>Const. Cert. Minor Amt.</t>
  </si>
  <si>
    <t>s305 Certificate (Water)</t>
  </si>
  <si>
    <t>BUILDING TYPE</t>
  </si>
  <si>
    <t>Width</t>
  </si>
  <si>
    <t>Length</t>
  </si>
  <si>
    <t>Cost $</t>
  </si>
  <si>
    <t>Residence Ground Floor(BV)</t>
  </si>
  <si>
    <t>Residence Ground Floor (TF)</t>
  </si>
  <si>
    <t>Attached Garage</t>
  </si>
  <si>
    <t>Verandah (Under Main Roof)</t>
  </si>
  <si>
    <t>Verandah (Conc Slab Skillion Roof)</t>
  </si>
  <si>
    <t>Verandah (Timber Deck Skillion Roof)</t>
  </si>
  <si>
    <t>Open Deck</t>
  </si>
  <si>
    <t>Pergola</t>
  </si>
  <si>
    <t>Colorbond Garage (Incl.Slab)</t>
  </si>
  <si>
    <t>Carport (With Slab)</t>
  </si>
  <si>
    <t>Carport (No Slab)</t>
  </si>
  <si>
    <t>Concrete Slab</t>
  </si>
  <si>
    <t>Additions to Residence (BV)</t>
  </si>
  <si>
    <t>Additions to Residence (TF)</t>
  </si>
  <si>
    <t>Industrial Shed (Light Frame)</t>
  </si>
  <si>
    <t>Project Details:</t>
  </si>
  <si>
    <t>File No:</t>
  </si>
  <si>
    <t>APP. No:</t>
  </si>
  <si>
    <t>No.</t>
  </si>
  <si>
    <t>Advertised Development</t>
  </si>
  <si>
    <t>Integrated Development.#</t>
  </si>
  <si>
    <t>s149 CDC Certificate</t>
  </si>
  <si>
    <t>*Fee excludes Inspection Fees</t>
  </si>
  <si>
    <t>CDC No.</t>
  </si>
  <si>
    <t>This file may be downloaded, saved and used to assist the applicant to estimate the fees payable for a proposed development or activity. All charges are subject to change and Council gives no guarantee that fees or valuations are accurate, these will be verified at time of lodgement. Fees are subject to change each financial year.</t>
  </si>
  <si>
    <t>Additional Costs</t>
  </si>
  <si>
    <t>Enter Value --&gt;</t>
  </si>
  <si>
    <t>Project Home (Incl Garage, Ver, etc.)</t>
  </si>
  <si>
    <t>Additions First Floor</t>
  </si>
  <si>
    <t>Industrial Shed (Heavy Frame)</t>
  </si>
  <si>
    <t>Residence Upper Floor</t>
  </si>
  <si>
    <t>***********</t>
  </si>
  <si>
    <t>Colorbond Fence (per Lineal M)</t>
  </si>
  <si>
    <t>Ret. Walls Block/T.Pine (per Lineal M)</t>
  </si>
  <si>
    <r>
      <t>Cost/m</t>
    </r>
    <r>
      <rPr>
        <vertAlign val="superscript"/>
        <sz val="12"/>
        <rFont val="Arial"/>
        <family val="2"/>
      </rPr>
      <t>2</t>
    </r>
  </si>
  <si>
    <r>
      <t>Area m</t>
    </r>
    <r>
      <rPr>
        <vertAlign val="superscript"/>
        <sz val="12"/>
        <rFont val="Arial"/>
        <family val="2"/>
      </rPr>
      <t>2</t>
    </r>
  </si>
  <si>
    <r>
      <t>Total m</t>
    </r>
    <r>
      <rPr>
        <vertAlign val="superscript"/>
        <sz val="12"/>
        <rFont val="Arial"/>
        <family val="2"/>
      </rPr>
      <t>2</t>
    </r>
    <r>
      <rPr>
        <sz val="12"/>
        <rFont val="Arial"/>
        <family val="2"/>
      </rPr>
      <t xml:space="preserve"> --&gt;</t>
    </r>
  </si>
  <si>
    <t>CAPITAL INVESTMENT VALUE</t>
  </si>
  <si>
    <t>The total Capital Investment Value (DIV) should include all costs</t>
  </si>
  <si>
    <t>and construction of buildings, structures and plant.</t>
  </si>
  <si>
    <t>necessary to establish and operate the project including design</t>
  </si>
  <si>
    <t>The CIV is subject to a check by Council before final acceptance</t>
  </si>
  <si>
    <t>Road Opening Permit</t>
  </si>
  <si>
    <t>Concurrence #</t>
  </si>
  <si>
    <t># Council Fee per Referral Plus $320</t>
  </si>
  <si>
    <t>payable to each concurrence/approval body</t>
  </si>
  <si>
    <t>**Or 50% of DA Fee if Less</t>
  </si>
  <si>
    <t>Total Number of Blocks * ##</t>
  </si>
  <si>
    <t xml:space="preserve">New Road: No. Additional Lots </t>
  </si>
  <si>
    <t xml:space="preserve"> </t>
  </si>
  <si>
    <r>
      <t>Value</t>
    </r>
    <r>
      <rPr>
        <sz val="10"/>
        <color indexed="9"/>
        <rFont val="Arial"/>
      </rPr>
      <t xml:space="preserve"> of Work DA  or CDC</t>
    </r>
  </si>
  <si>
    <t>LGA Calcs</t>
  </si>
  <si>
    <t xml:space="preserve">Value of Transportable Dwelling </t>
  </si>
  <si>
    <t>Swimming Pool Inspection s22D</t>
  </si>
  <si>
    <t>OSSM Application   (Number)*</t>
  </si>
  <si>
    <t>Snowy Valleys Council - Building Cost Estimator</t>
  </si>
  <si>
    <t>(N.O.W.) S4 Notification with DA (No.)*
(including inspection)</t>
  </si>
  <si>
    <t>(N.O.W.) S4 Notification no DA (No.)*
(no inspection)</t>
  </si>
  <si>
    <t>Solid Fuel Heater per App. (No.)*
includes processing application and final inspection. 
(No fee if heater included in CC)</t>
  </si>
  <si>
    <t>S4.55(1) Amt. Misdescription</t>
  </si>
  <si>
    <t>S4.55(1A) Amendment **</t>
  </si>
  <si>
    <t>For S4.55(2) Amendment see EP&amp;A Regs cl.258</t>
  </si>
  <si>
    <t>Building Information Certificate</t>
  </si>
  <si>
    <r>
      <t>Class 2 to 9 Buildings</t>
    </r>
    <r>
      <rPr>
        <sz val="8"/>
        <rFont val="Arial"/>
        <family val="2"/>
      </rPr>
      <t>-not exceeding 200sqm</t>
    </r>
  </si>
  <si>
    <t>Version Date</t>
  </si>
  <si>
    <r>
      <t>Value</t>
    </r>
    <r>
      <rPr>
        <sz val="10"/>
        <rFont val="Arial"/>
      </rPr>
      <t xml:space="preserve"> of Work CC# - Class 1 and 10</t>
    </r>
  </si>
  <si>
    <t>former CC Formula =</t>
  </si>
  <si>
    <r>
      <t>Value</t>
    </r>
    <r>
      <rPr>
        <sz val="10"/>
        <rFont val="Arial"/>
      </rPr>
      <t xml:space="preserve"> of Work CC# - Commercial</t>
    </r>
    <r>
      <rPr>
        <sz val="11"/>
        <color theme="1"/>
        <rFont val="Calibri"/>
        <family val="2"/>
        <scheme val="minor"/>
      </rPr>
      <t/>
    </r>
  </si>
  <si>
    <t xml:space="preserve">Snowy Valleys Council - Fee Calculator 2021/22 </t>
  </si>
  <si>
    <t>## May incur $166 Insp.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</si>
</sst>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000%"/>
    <numFmt numFmtId="167" formatCode="0.0"/>
  </numFmts>
  <fonts count="24" x14ac:knownFonts="1">
    <font>
      <sz val="10"/>
      <name val="Arial"/>
    </font>
    <font>
      <sz val="11"/>
      <color theme="1"/>
      <name val="Calibri"/>
      <family val="2"/>
      <scheme val="minor"/>
    </font>
    <font>
      <sz val="10"/>
      <name val="Arial"/>
    </font>
    <font>
      <sz val="8"/>
      <name val="Arial"/>
    </font>
    <font>
      <sz val="10"/>
      <color indexed="9"/>
      <name val="Arial"/>
    </font>
    <font>
      <b/>
      <sz val="12"/>
      <name val="Arial"/>
      <family val="2"/>
    </font>
    <font>
      <b/>
      <sz val="11"/>
      <name val="Arial"/>
      <family val="2"/>
    </font>
    <font>
      <b/>
      <i/>
      <sz val="11"/>
      <name val="Arial"/>
      <family val="2"/>
    </font>
    <font>
      <i/>
      <sz val="10"/>
      <name val="Arial"/>
      <family val="2"/>
    </font>
    <font>
      <b/>
      <sz val="10"/>
      <color indexed="9"/>
      <name val="Arial"/>
      <family val="2"/>
    </font>
    <font>
      <b/>
      <sz val="10"/>
      <name val="Arial"/>
      <family val="2"/>
    </font>
    <font>
      <sz val="12"/>
      <name val="Arial"/>
      <family val="2"/>
    </font>
    <font>
      <sz val="10"/>
      <color indexed="10"/>
      <name val="Arial"/>
      <family val="2"/>
    </font>
    <font>
      <sz val="10"/>
      <color indexed="48"/>
      <name val="Arial"/>
      <family val="2"/>
    </font>
    <font>
      <sz val="11"/>
      <name val="Arial"/>
      <family val="2"/>
    </font>
    <font>
      <vertAlign val="superscript"/>
      <sz val="12"/>
      <name val="Arial"/>
      <family val="2"/>
    </font>
    <font>
      <sz val="10"/>
      <name val="Arial"/>
      <family val="2"/>
    </font>
    <font>
      <i/>
      <sz val="9"/>
      <name val="Arial"/>
      <family val="2"/>
    </font>
    <font>
      <b/>
      <sz val="16"/>
      <color theme="0"/>
      <name val="Arial"/>
      <family val="2"/>
    </font>
    <font>
      <sz val="10"/>
      <color theme="0"/>
      <name val="Arial"/>
      <family val="2"/>
    </font>
    <font>
      <b/>
      <sz val="18"/>
      <color theme="0"/>
      <name val="Arial"/>
      <family val="2"/>
    </font>
    <font>
      <sz val="18"/>
      <color theme="0"/>
      <name val="Arial"/>
      <family val="2"/>
    </font>
    <font>
      <sz val="8"/>
      <name val="Arial"/>
      <family val="2"/>
    </font>
    <font>
      <sz val="10"/>
      <color indexed="9"/>
      <name val="Arial"/>
      <family val="2"/>
    </font>
  </fonts>
  <fills count="2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53">
    <xf numFmtId="0" fontId="0" fillId="0" borderId="0" xfId="0"/>
    <xf numFmtId="0" fontId="0" fillId="0" borderId="0" xfId="0" applyProtection="1">
      <protection locked="0"/>
    </xf>
    <xf numFmtId="0" fontId="0" fillId="3" borderId="2" xfId="0" applyFill="1" applyBorder="1" applyProtection="1"/>
    <xf numFmtId="0" fontId="0" fillId="0" borderId="0" xfId="0" applyProtection="1"/>
    <xf numFmtId="0" fontId="4" fillId="0" borderId="0" xfId="0" applyFont="1" applyFill="1" applyProtection="1"/>
    <xf numFmtId="0" fontId="0" fillId="3" borderId="0" xfId="0" applyFill="1" applyProtection="1"/>
    <xf numFmtId="0" fontId="0" fillId="0" borderId="0" xfId="0" applyAlignment="1" applyProtection="1">
      <alignment horizontal="right"/>
    </xf>
    <xf numFmtId="0" fontId="4" fillId="5" borderId="0" xfId="0" applyFont="1" applyFill="1" applyProtection="1"/>
    <xf numFmtId="0" fontId="0" fillId="5" borderId="0" xfId="0" applyFill="1" applyProtection="1"/>
    <xf numFmtId="0" fontId="0" fillId="6" borderId="0" xfId="0" applyFill="1" applyProtection="1"/>
    <xf numFmtId="164" fontId="0" fillId="6" borderId="0" xfId="0" applyNumberFormat="1" applyFill="1" applyProtection="1"/>
    <xf numFmtId="10" fontId="0" fillId="0" borderId="0" xfId="0" applyNumberFormat="1" applyProtection="1"/>
    <xf numFmtId="0" fontId="4" fillId="5" borderId="0" xfId="0" applyFont="1" applyFill="1" applyAlignment="1" applyProtection="1">
      <alignment horizontal="right"/>
    </xf>
    <xf numFmtId="0" fontId="0" fillId="7" borderId="0" xfId="0" applyFill="1" applyProtection="1"/>
    <xf numFmtId="11" fontId="0" fillId="0" borderId="0" xfId="0" applyNumberFormat="1" applyProtection="1"/>
    <xf numFmtId="166" fontId="0" fillId="0" borderId="0" xfId="0" applyNumberFormat="1" applyProtection="1"/>
    <xf numFmtId="0" fontId="0" fillId="0" borderId="0" xfId="0" applyBorder="1" applyProtection="1"/>
    <xf numFmtId="0" fontId="0" fillId="0" borderId="6" xfId="0" applyBorder="1" applyProtection="1"/>
    <xf numFmtId="0" fontId="5" fillId="0" borderId="0" xfId="0" applyFont="1" applyProtection="1"/>
    <xf numFmtId="0" fontId="6" fillId="0" borderId="0" xfId="0" applyFont="1" applyProtection="1"/>
    <xf numFmtId="0" fontId="5" fillId="0" borderId="2" xfId="0" applyFont="1" applyBorder="1" applyProtection="1"/>
    <xf numFmtId="0" fontId="5" fillId="0" borderId="2" xfId="0" applyFont="1" applyBorder="1" applyAlignment="1" applyProtection="1">
      <alignment horizontal="center"/>
    </xf>
    <xf numFmtId="0" fontId="9" fillId="5" borderId="7" xfId="0" applyFont="1" applyFill="1" applyBorder="1" applyProtection="1"/>
    <xf numFmtId="0" fontId="10" fillId="6" borderId="7" xfId="0" applyFont="1" applyFill="1" applyBorder="1" applyProtection="1"/>
    <xf numFmtId="0" fontId="0" fillId="8" borderId="7" xfId="0" applyFill="1" applyBorder="1" applyProtection="1"/>
    <xf numFmtId="0" fontId="0" fillId="9" borderId="2" xfId="0" applyFill="1" applyBorder="1" applyProtection="1"/>
    <xf numFmtId="0" fontId="5" fillId="10" borderId="2" xfId="0" applyFont="1" applyFill="1" applyBorder="1" applyProtection="1"/>
    <xf numFmtId="0" fontId="0" fillId="10" borderId="7" xfId="0" applyFill="1" applyBorder="1" applyProtection="1"/>
    <xf numFmtId="0" fontId="6" fillId="10" borderId="2" xfId="0" applyFont="1" applyFill="1" applyBorder="1" applyProtection="1"/>
    <xf numFmtId="0" fontId="5" fillId="11" borderId="2" xfId="0" applyFont="1" applyFill="1" applyBorder="1" applyProtection="1"/>
    <xf numFmtId="0" fontId="0" fillId="11" borderId="7" xfId="0" applyFill="1" applyBorder="1" applyProtection="1"/>
    <xf numFmtId="0" fontId="7" fillId="0" borderId="0" xfId="0" applyFont="1" applyAlignment="1" applyProtection="1">
      <alignment horizontal="right"/>
    </xf>
    <xf numFmtId="0" fontId="8" fillId="0" borderId="0" xfId="0" applyFont="1" applyBorder="1" applyAlignment="1" applyProtection="1">
      <alignment horizontal="right"/>
    </xf>
    <xf numFmtId="14" fontId="0" fillId="0" borderId="0" xfId="0" applyNumberFormat="1" applyAlignment="1" applyProtection="1">
      <alignment horizontal="right"/>
    </xf>
    <xf numFmtId="0" fontId="2" fillId="0" borderId="0" xfId="0" applyFont="1" applyFill="1" applyBorder="1" applyProtection="1"/>
    <xf numFmtId="0" fontId="0" fillId="0" borderId="0" xfId="0" applyFill="1" applyProtection="1"/>
    <xf numFmtId="10" fontId="0" fillId="9" borderId="0" xfId="0" applyNumberFormat="1" applyFill="1" applyProtection="1"/>
    <xf numFmtId="0" fontId="0" fillId="10" borderId="0" xfId="0" applyFill="1" applyProtection="1"/>
    <xf numFmtId="1" fontId="0" fillId="0" borderId="0" xfId="0" applyNumberFormat="1" applyBorder="1" applyProtection="1"/>
    <xf numFmtId="1" fontId="5" fillId="0" borderId="0" xfId="0" applyNumberFormat="1" applyFont="1" applyBorder="1" applyAlignment="1" applyProtection="1">
      <alignment horizontal="center"/>
    </xf>
    <xf numFmtId="1" fontId="0" fillId="0" borderId="0" xfId="0" applyNumberFormat="1" applyFill="1" applyBorder="1" applyProtection="1"/>
    <xf numFmtId="1" fontId="0" fillId="0" borderId="0" xfId="0" applyNumberFormat="1" applyFill="1" applyBorder="1" applyAlignment="1" applyProtection="1">
      <alignment horizontal="right"/>
    </xf>
    <xf numFmtId="1" fontId="5" fillId="0" borderId="0" xfId="0" applyNumberFormat="1" applyFont="1" applyBorder="1" applyProtection="1"/>
    <xf numFmtId="0" fontId="0" fillId="12" borderId="3" xfId="0" applyFill="1" applyBorder="1" applyProtection="1"/>
    <xf numFmtId="0" fontId="7" fillId="2" borderId="2" xfId="0" applyFont="1" applyFill="1" applyBorder="1" applyAlignment="1" applyProtection="1">
      <alignment horizontal="center"/>
    </xf>
    <xf numFmtId="0" fontId="0" fillId="12" borderId="0" xfId="0" applyFill="1" applyProtection="1"/>
    <xf numFmtId="0" fontId="8" fillId="12" borderId="12" xfId="0" applyFont="1" applyFill="1" applyBorder="1" applyProtection="1"/>
    <xf numFmtId="0" fontId="0" fillId="11" borderId="2" xfId="0" applyFill="1" applyBorder="1" applyProtection="1"/>
    <xf numFmtId="0" fontId="0" fillId="7" borderId="3" xfId="0" applyFill="1" applyBorder="1" applyProtection="1"/>
    <xf numFmtId="3" fontId="0" fillId="0" borderId="0" xfId="0" applyNumberFormat="1" applyProtection="1">
      <protection locked="0"/>
    </xf>
    <xf numFmtId="0" fontId="0" fillId="0" borderId="0" xfId="0" applyBorder="1" applyProtection="1">
      <protection locked="0"/>
    </xf>
    <xf numFmtId="0" fontId="0" fillId="0" borderId="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6" xfId="0" applyBorder="1" applyAlignment="1" applyProtection="1">
      <alignment horizontal="left"/>
      <protection locked="0"/>
    </xf>
    <xf numFmtId="0" fontId="11" fillId="2" borderId="0" xfId="0" applyFont="1" applyFill="1" applyProtection="1"/>
    <xf numFmtId="0" fontId="11" fillId="2" borderId="0" xfId="0" applyFont="1" applyFill="1" applyAlignment="1" applyProtection="1">
      <alignment horizontal="right"/>
    </xf>
    <xf numFmtId="0" fontId="12" fillId="7" borderId="0" xfId="0" applyFont="1" applyFill="1" applyProtection="1"/>
    <xf numFmtId="0" fontId="11" fillId="0" borderId="0" xfId="0" applyFont="1" applyProtection="1"/>
    <xf numFmtId="3" fontId="0" fillId="0" borderId="0" xfId="0" applyNumberFormat="1" applyProtection="1"/>
    <xf numFmtId="3" fontId="11" fillId="2" borderId="0" xfId="0" applyNumberFormat="1" applyFont="1" applyFill="1" applyAlignment="1" applyProtection="1">
      <alignment horizontal="right"/>
    </xf>
    <xf numFmtId="167" fontId="13" fillId="7" borderId="0" xfId="0" applyNumberFormat="1" applyFont="1" applyFill="1" applyProtection="1"/>
    <xf numFmtId="3" fontId="13" fillId="7" borderId="0" xfId="0" applyNumberFormat="1" applyFont="1" applyFill="1" applyProtection="1"/>
    <xf numFmtId="167" fontId="14" fillId="2" borderId="1" xfId="0" applyNumberFormat="1" applyFont="1" applyFill="1" applyBorder="1" applyProtection="1"/>
    <xf numFmtId="164" fontId="14" fillId="2" borderId="1" xfId="0" applyNumberFormat="1" applyFont="1" applyFill="1" applyBorder="1" applyProtection="1"/>
    <xf numFmtId="0" fontId="12" fillId="13" borderId="0" xfId="0" applyFont="1" applyFill="1" applyProtection="1"/>
    <xf numFmtId="167" fontId="0" fillId="14" borderId="0" xfId="0" applyNumberFormat="1" applyFill="1" applyProtection="1">
      <protection locked="0"/>
    </xf>
    <xf numFmtId="0" fontId="16" fillId="0" borderId="19" xfId="0" applyFont="1" applyBorder="1" applyAlignment="1" applyProtection="1">
      <alignment horizontal="left"/>
      <protection locked="0"/>
    </xf>
    <xf numFmtId="0" fontId="16" fillId="0" borderId="11"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0" xfId="0" applyFont="1" applyBorder="1" applyAlignment="1" applyProtection="1">
      <alignment horizontal="left"/>
      <protection locked="0"/>
    </xf>
    <xf numFmtId="0" fontId="16" fillId="0" borderId="0" xfId="0" applyFont="1" applyAlignment="1" applyProtection="1">
      <alignment horizontal="right"/>
    </xf>
    <xf numFmtId="0" fontId="16" fillId="0" borderId="0" xfId="0" applyFont="1" applyProtection="1"/>
    <xf numFmtId="0" fontId="0" fillId="7" borderId="10" xfId="0" applyFont="1" applyFill="1" applyBorder="1" applyProtection="1"/>
    <xf numFmtId="0" fontId="16" fillId="12" borderId="0" xfId="0" applyFont="1" applyFill="1" applyBorder="1" applyProtection="1"/>
    <xf numFmtId="0" fontId="16" fillId="12" borderId="3" xfId="0" applyFont="1" applyFill="1" applyBorder="1" applyProtection="1"/>
    <xf numFmtId="0" fontId="16" fillId="0" borderId="12" xfId="0" applyFont="1" applyBorder="1" applyAlignment="1" applyProtection="1">
      <alignment horizontal="left"/>
    </xf>
    <xf numFmtId="0" fontId="16" fillId="0" borderId="19" xfId="0" applyFont="1" applyBorder="1" applyAlignment="1" applyProtection="1">
      <alignment horizontal="left"/>
    </xf>
    <xf numFmtId="0" fontId="16" fillId="0" borderId="22" xfId="0" applyFont="1" applyBorder="1" applyAlignment="1" applyProtection="1">
      <alignment horizontal="left"/>
    </xf>
    <xf numFmtId="0" fontId="16" fillId="0" borderId="0" xfId="0" applyFont="1" applyBorder="1" applyAlignment="1" applyProtection="1">
      <alignment horizontal="left"/>
    </xf>
    <xf numFmtId="0" fontId="16" fillId="0" borderId="13" xfId="0" applyFont="1" applyBorder="1" applyAlignment="1" applyProtection="1">
      <alignment horizontal="left"/>
    </xf>
    <xf numFmtId="0" fontId="16" fillId="0" borderId="17" xfId="0" applyFont="1" applyBorder="1" applyAlignment="1" applyProtection="1">
      <alignment horizontal="left"/>
    </xf>
    <xf numFmtId="3" fontId="13" fillId="14" borderId="0" xfId="0" applyNumberFormat="1" applyFont="1" applyFill="1" applyProtection="1">
      <protection locked="0"/>
    </xf>
    <xf numFmtId="0" fontId="16" fillId="0" borderId="6" xfId="0" applyFont="1" applyBorder="1" applyProtection="1">
      <protection locked="0"/>
    </xf>
    <xf numFmtId="167" fontId="0" fillId="0" borderId="0" xfId="0" applyNumberFormat="1" applyProtection="1"/>
    <xf numFmtId="14" fontId="0" fillId="0" borderId="0" xfId="0" applyNumberFormat="1" applyAlignment="1" applyProtection="1">
      <alignment horizontal="left"/>
    </xf>
    <xf numFmtId="0" fontId="16" fillId="0" borderId="14" xfId="0" applyFont="1" applyBorder="1" applyAlignment="1" applyProtection="1">
      <alignment horizontal="left"/>
    </xf>
    <xf numFmtId="165" fontId="0" fillId="6" borderId="0" xfId="0" applyNumberFormat="1" applyFill="1" applyProtection="1"/>
    <xf numFmtId="0" fontId="17" fillId="12" borderId="13" xfId="0" applyFont="1" applyFill="1" applyBorder="1" applyAlignment="1" applyProtection="1">
      <alignment vertical="center"/>
    </xf>
    <xf numFmtId="0" fontId="16" fillId="7" borderId="3" xfId="0" applyFont="1" applyFill="1" applyBorder="1" applyProtection="1"/>
    <xf numFmtId="0" fontId="0" fillId="3" borderId="3" xfId="0" applyFill="1" applyBorder="1" applyAlignment="1" applyProtection="1">
      <alignment vertical="center"/>
    </xf>
    <xf numFmtId="0" fontId="0" fillId="0" borderId="0" xfId="0" applyFill="1" applyBorder="1" applyAlignment="1" applyProtection="1">
      <alignment vertical="center"/>
    </xf>
    <xf numFmtId="0" fontId="16" fillId="7" borderId="25" xfId="0" applyFont="1" applyFill="1" applyBorder="1" applyAlignment="1" applyProtection="1">
      <alignment vertical="center"/>
    </xf>
    <xf numFmtId="0" fontId="16" fillId="7" borderId="7" xfId="0" applyFont="1" applyFill="1" applyBorder="1" applyAlignment="1" applyProtection="1">
      <alignment vertical="center"/>
    </xf>
    <xf numFmtId="0" fontId="16" fillId="7" borderId="9" xfId="0" applyFont="1" applyFill="1" applyBorder="1" applyAlignment="1" applyProtection="1">
      <alignment vertical="center"/>
    </xf>
    <xf numFmtId="0" fontId="0" fillId="7" borderId="3" xfId="0" applyFill="1" applyBorder="1" applyAlignment="1" applyProtection="1">
      <alignment vertical="center"/>
    </xf>
    <xf numFmtId="0" fontId="16" fillId="10" borderId="8" xfId="0" applyFont="1" applyFill="1" applyBorder="1" applyProtection="1"/>
    <xf numFmtId="0" fontId="16" fillId="10" borderId="8" xfId="0" applyFont="1" applyFill="1" applyBorder="1" applyAlignment="1" applyProtection="1">
      <alignment vertical="center"/>
    </xf>
    <xf numFmtId="0" fontId="16" fillId="10" borderId="7" xfId="0" applyFont="1" applyFill="1" applyBorder="1" applyProtection="1"/>
    <xf numFmtId="0" fontId="16" fillId="11" borderId="7" xfId="0" applyFont="1" applyFill="1" applyBorder="1" applyProtection="1"/>
    <xf numFmtId="0" fontId="16" fillId="3" borderId="7" xfId="0" applyFont="1" applyFill="1" applyBorder="1" applyProtection="1"/>
    <xf numFmtId="164" fontId="0" fillId="2" borderId="5" xfId="0" applyNumberFormat="1" applyFill="1" applyBorder="1" applyProtection="1">
      <protection locked="0"/>
    </xf>
    <xf numFmtId="164" fontId="0" fillId="2" borderId="1" xfId="0" applyNumberFormat="1" applyFill="1" applyBorder="1" applyProtection="1">
      <protection locked="0"/>
    </xf>
    <xf numFmtId="0" fontId="0" fillId="2" borderId="1" xfId="0" applyFill="1" applyBorder="1" applyProtection="1">
      <protection locked="0"/>
    </xf>
    <xf numFmtId="1" fontId="0" fillId="2" borderId="1" xfId="0" applyNumberFormat="1" applyFill="1" applyBorder="1" applyAlignment="1" applyProtection="1">
      <alignment horizontal="right"/>
      <protection locked="0"/>
    </xf>
    <xf numFmtId="1" fontId="0" fillId="2" borderId="5" xfId="0" applyNumberFormat="1" applyFill="1" applyBorder="1" applyProtection="1">
      <protection locked="0"/>
    </xf>
    <xf numFmtId="1" fontId="0" fillId="2" borderId="1" xfId="0" applyNumberFormat="1" applyFill="1" applyBorder="1" applyProtection="1">
      <protection locked="0"/>
    </xf>
    <xf numFmtId="1" fontId="0" fillId="15" borderId="1" xfId="0" applyNumberFormat="1" applyFill="1" applyBorder="1" applyProtection="1">
      <protection locked="0"/>
    </xf>
    <xf numFmtId="1" fontId="0" fillId="2" borderId="20" xfId="0" applyNumberFormat="1" applyFill="1" applyBorder="1" applyProtection="1">
      <protection locked="0"/>
    </xf>
    <xf numFmtId="1" fontId="0" fillId="2" borderId="21" xfId="0" applyNumberFormat="1" applyFill="1" applyBorder="1" applyProtection="1">
      <protection locked="0"/>
    </xf>
    <xf numFmtId="1" fontId="0" fillId="2" borderId="15" xfId="0" applyNumberFormat="1" applyFill="1" applyBorder="1" applyProtection="1">
      <protection locked="0"/>
    </xf>
    <xf numFmtId="0" fontId="0" fillId="0" borderId="4" xfId="0" applyBorder="1" applyAlignment="1" applyProtection="1">
      <alignment horizontal="left"/>
      <protection locked="0"/>
    </xf>
    <xf numFmtId="0" fontId="0" fillId="0" borderId="2" xfId="0" applyBorder="1" applyProtection="1">
      <protection locked="0"/>
    </xf>
    <xf numFmtId="0" fontId="0" fillId="3" borderId="8" xfId="0" applyFill="1" applyBorder="1" applyProtection="1"/>
    <xf numFmtId="0" fontId="19" fillId="16" borderId="0" xfId="0" applyFont="1" applyFill="1" applyBorder="1" applyAlignment="1" applyProtection="1">
      <alignment vertical="center"/>
    </xf>
    <xf numFmtId="0" fontId="19" fillId="16" borderId="6" xfId="0" applyFont="1" applyFill="1" applyBorder="1" applyAlignment="1" applyProtection="1">
      <alignment vertical="center"/>
    </xf>
    <xf numFmtId="0" fontId="19" fillId="16" borderId="0" xfId="0" applyFont="1" applyFill="1" applyAlignment="1" applyProtection="1">
      <alignment vertical="center"/>
    </xf>
    <xf numFmtId="0" fontId="18" fillId="16" borderId="6" xfId="0" applyFont="1" applyFill="1" applyBorder="1" applyAlignment="1" applyProtection="1">
      <alignment vertical="center"/>
    </xf>
    <xf numFmtId="0" fontId="21" fillId="16" borderId="0" xfId="0" applyFont="1" applyFill="1" applyProtection="1"/>
    <xf numFmtId="3" fontId="21" fillId="16" borderId="0" xfId="0" applyNumberFormat="1" applyFont="1" applyFill="1" applyProtection="1"/>
    <xf numFmtId="0" fontId="0" fillId="0" borderId="0" xfId="0" applyAlignment="1" applyProtection="1">
      <alignment vertical="center"/>
      <protection locked="0"/>
    </xf>
    <xf numFmtId="0" fontId="20" fillId="16" borderId="0" xfId="0" applyFont="1" applyFill="1" applyAlignment="1" applyProtection="1">
      <alignment vertical="center"/>
    </xf>
    <xf numFmtId="0" fontId="0" fillId="3" borderId="7" xfId="0" applyFill="1" applyBorder="1" applyAlignment="1" applyProtection="1">
      <alignment wrapText="1"/>
    </xf>
    <xf numFmtId="165" fontId="0" fillId="4" borderId="3" xfId="0" applyNumberFormat="1" applyFill="1" applyBorder="1" applyProtection="1"/>
    <xf numFmtId="0" fontId="0" fillId="6" borderId="0" xfId="0" applyFill="1" applyProtection="1"/>
    <xf numFmtId="0" fontId="16" fillId="0" borderId="0" xfId="0" applyFont="1" applyProtection="1"/>
    <xf numFmtId="0" fontId="23" fillId="0" borderId="0" xfId="0" quotePrefix="1" applyFont="1" applyFill="1" applyProtection="1"/>
    <xf numFmtId="165" fontId="0" fillId="17" borderId="16" xfId="0" applyNumberFormat="1" applyFill="1" applyBorder="1" applyAlignment="1" applyProtection="1">
      <alignment horizontal="right"/>
    </xf>
    <xf numFmtId="165" fontId="0" fillId="17" borderId="3" xfId="0" applyNumberFormat="1" applyFill="1" applyBorder="1" applyProtection="1"/>
    <xf numFmtId="165" fontId="0" fillId="17" borderId="3" xfId="0" applyNumberFormat="1" applyFill="1" applyBorder="1" applyAlignment="1" applyProtection="1"/>
    <xf numFmtId="165" fontId="0" fillId="17" borderId="2" xfId="0" applyNumberFormat="1" applyFill="1" applyBorder="1" applyAlignment="1" applyProtection="1">
      <alignment horizontal="right"/>
    </xf>
    <xf numFmtId="165" fontId="0" fillId="17" borderId="9" xfId="0" applyNumberFormat="1" applyFill="1" applyBorder="1" applyAlignment="1" applyProtection="1">
      <alignment horizontal="right"/>
    </xf>
    <xf numFmtId="165" fontId="0" fillId="17" borderId="9" xfId="0" applyNumberFormat="1" applyFill="1" applyBorder="1" applyProtection="1"/>
    <xf numFmtId="165" fontId="0" fillId="17" borderId="16" xfId="0" applyNumberFormat="1" applyFill="1" applyBorder="1" applyProtection="1"/>
    <xf numFmtId="165" fontId="0" fillId="17" borderId="0" xfId="0" applyNumberFormat="1" applyFill="1" applyProtection="1"/>
    <xf numFmtId="165" fontId="0" fillId="17" borderId="11" xfId="0" applyNumberFormat="1" applyFill="1" applyBorder="1" applyProtection="1"/>
    <xf numFmtId="165" fontId="0" fillId="17" borderId="2" xfId="0" applyNumberFormat="1" applyFill="1" applyBorder="1" applyProtection="1"/>
    <xf numFmtId="165" fontId="2" fillId="17" borderId="2" xfId="0" applyNumberFormat="1" applyFont="1" applyFill="1" applyBorder="1" applyProtection="1"/>
    <xf numFmtId="0" fontId="8" fillId="17" borderId="11" xfId="0" applyFont="1" applyFill="1" applyBorder="1" applyProtection="1"/>
    <xf numFmtId="0" fontId="8" fillId="17" borderId="14" xfId="0" applyFont="1" applyFill="1" applyBorder="1" applyProtection="1"/>
    <xf numFmtId="165" fontId="10" fillId="18" borderId="1" xfId="0" applyNumberFormat="1" applyFont="1" applyFill="1" applyBorder="1" applyProtection="1"/>
    <xf numFmtId="0" fontId="16" fillId="19" borderId="3" xfId="0" applyFont="1" applyFill="1" applyBorder="1" applyProtection="1"/>
    <xf numFmtId="167" fontId="16" fillId="0" borderId="0" xfId="0" applyNumberFormat="1" applyFont="1" applyAlignment="1" applyProtection="1">
      <alignment horizontal="right"/>
    </xf>
    <xf numFmtId="167" fontId="0" fillId="0" borderId="0" xfId="0" applyNumberFormat="1" applyAlignment="1" applyProtection="1">
      <alignment horizontal="right"/>
    </xf>
    <xf numFmtId="167" fontId="11" fillId="0" borderId="0" xfId="0" applyNumberFormat="1" applyFont="1" applyAlignment="1" applyProtection="1">
      <alignment horizontal="right"/>
    </xf>
    <xf numFmtId="167" fontId="11" fillId="0" borderId="23" xfId="0" applyNumberFormat="1" applyFont="1" applyBorder="1" applyAlignment="1" applyProtection="1">
      <alignment horizontal="right"/>
    </xf>
    <xf numFmtId="0" fontId="3" fillId="0" borderId="0" xfId="0" applyFont="1" applyAlignment="1" applyProtection="1">
      <alignment horizontal="left" wrapText="1"/>
    </xf>
    <xf numFmtId="0" fontId="5" fillId="0" borderId="15" xfId="0" applyFont="1" applyFill="1" applyBorder="1" applyAlignment="1" applyProtection="1">
      <alignment horizontal="center"/>
    </xf>
    <xf numFmtId="0" fontId="5" fillId="0" borderId="24" xfId="0" applyFont="1" applyFill="1" applyBorder="1" applyAlignment="1" applyProtection="1">
      <alignment horizontal="center"/>
    </xf>
    <xf numFmtId="0" fontId="8" fillId="0" borderId="12" xfId="0" applyFont="1" applyBorder="1" applyAlignment="1" applyProtection="1">
      <alignment horizontal="right"/>
    </xf>
    <xf numFmtId="0" fontId="8" fillId="0" borderId="11" xfId="0" applyFont="1" applyBorder="1" applyAlignment="1" applyProtection="1">
      <alignment horizontal="right"/>
    </xf>
    <xf numFmtId="0" fontId="8" fillId="0" borderId="22" xfId="0" applyFont="1" applyBorder="1" applyAlignment="1" applyProtection="1">
      <alignment horizontal="right"/>
    </xf>
    <xf numFmtId="0" fontId="8" fillId="0" borderId="0" xfId="0" applyFont="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42"/>
  <sheetViews>
    <sheetView workbookViewId="0">
      <selection activeCell="H23" sqref="H23"/>
    </sheetView>
  </sheetViews>
  <sheetFormatPr defaultRowHeight="12.75" x14ac:dyDescent="0.2"/>
  <cols>
    <col min="1" max="1" width="33.85546875" style="1" customWidth="1"/>
    <col min="2" max="4" width="9.140625" style="1"/>
    <col min="5" max="5" width="9.7109375" style="1" customWidth="1"/>
    <col min="6" max="6" width="14.85546875" style="49" customWidth="1"/>
    <col min="7" max="16384" width="9.140625" style="1"/>
  </cols>
  <sheetData>
    <row r="1" spans="1:8" ht="32.25" customHeight="1" x14ac:dyDescent="0.35">
      <c r="A1" s="121" t="s">
        <v>89</v>
      </c>
      <c r="B1" s="118"/>
      <c r="C1" s="118"/>
      <c r="D1" s="118"/>
      <c r="E1" s="118"/>
      <c r="F1" s="119"/>
    </row>
    <row r="2" spans="1:8" ht="18" customHeight="1" x14ac:dyDescent="0.2">
      <c r="A2" s="55" t="s">
        <v>30</v>
      </c>
      <c r="B2" s="56" t="s">
        <v>68</v>
      </c>
      <c r="C2" s="56" t="s">
        <v>31</v>
      </c>
      <c r="D2" s="56" t="s">
        <v>32</v>
      </c>
      <c r="E2" s="56" t="s">
        <v>69</v>
      </c>
      <c r="F2" s="60" t="s">
        <v>33</v>
      </c>
    </row>
    <row r="3" spans="1:8" ht="18" customHeight="1" x14ac:dyDescent="0.2">
      <c r="A3" s="3" t="s">
        <v>61</v>
      </c>
      <c r="B3" s="57">
        <v>1120</v>
      </c>
      <c r="C3" s="66">
        <v>0</v>
      </c>
      <c r="D3" s="66">
        <v>0</v>
      </c>
      <c r="E3" s="61">
        <f t="shared" ref="E3:E20" si="0">D3*C3</f>
        <v>0</v>
      </c>
      <c r="F3" s="62">
        <f t="shared" ref="F3:F20" si="1">B3*E3</f>
        <v>0</v>
      </c>
    </row>
    <row r="4" spans="1:8" ht="18" customHeight="1" x14ac:dyDescent="0.2">
      <c r="A4" s="3" t="s">
        <v>34</v>
      </c>
      <c r="B4" s="57">
        <v>1390</v>
      </c>
      <c r="C4" s="66">
        <v>0</v>
      </c>
      <c r="D4" s="66">
        <v>0</v>
      </c>
      <c r="E4" s="61">
        <f t="shared" si="0"/>
        <v>0</v>
      </c>
      <c r="F4" s="62">
        <f t="shared" si="1"/>
        <v>0</v>
      </c>
    </row>
    <row r="5" spans="1:8" ht="18" customHeight="1" x14ac:dyDescent="0.2">
      <c r="A5" s="3" t="s">
        <v>35</v>
      </c>
      <c r="B5" s="57">
        <v>1120</v>
      </c>
      <c r="C5" s="66">
        <v>0</v>
      </c>
      <c r="D5" s="66">
        <v>0</v>
      </c>
      <c r="E5" s="61">
        <f t="shared" si="0"/>
        <v>0</v>
      </c>
      <c r="F5" s="62">
        <f t="shared" si="1"/>
        <v>0</v>
      </c>
      <c r="H5" s="120"/>
    </row>
    <row r="6" spans="1:8" ht="18" customHeight="1" x14ac:dyDescent="0.2">
      <c r="A6" s="3" t="s">
        <v>64</v>
      </c>
      <c r="B6" s="57">
        <v>1400</v>
      </c>
      <c r="C6" s="66">
        <v>0</v>
      </c>
      <c r="D6" s="66">
        <v>0</v>
      </c>
      <c r="E6" s="61">
        <f t="shared" si="0"/>
        <v>0</v>
      </c>
      <c r="F6" s="62">
        <f t="shared" si="1"/>
        <v>0</v>
      </c>
    </row>
    <row r="7" spans="1:8" ht="18" customHeight="1" x14ac:dyDescent="0.2">
      <c r="A7" s="3" t="s">
        <v>36</v>
      </c>
      <c r="B7" s="57">
        <v>850</v>
      </c>
      <c r="C7" s="66">
        <v>0</v>
      </c>
      <c r="D7" s="66">
        <v>0</v>
      </c>
      <c r="E7" s="61">
        <f t="shared" si="0"/>
        <v>0</v>
      </c>
      <c r="F7" s="62">
        <f t="shared" si="1"/>
        <v>0</v>
      </c>
    </row>
    <row r="8" spans="1:8" ht="18" customHeight="1" x14ac:dyDescent="0.2">
      <c r="A8" s="3" t="s">
        <v>37</v>
      </c>
      <c r="B8" s="57">
        <v>530</v>
      </c>
      <c r="C8" s="66">
        <v>0</v>
      </c>
      <c r="D8" s="66">
        <v>0</v>
      </c>
      <c r="E8" s="61">
        <f t="shared" si="0"/>
        <v>0</v>
      </c>
      <c r="F8" s="62">
        <f t="shared" si="1"/>
        <v>0</v>
      </c>
    </row>
    <row r="9" spans="1:8" ht="18" customHeight="1" x14ac:dyDescent="0.2">
      <c r="A9" s="3" t="s">
        <v>38</v>
      </c>
      <c r="B9" s="57">
        <v>490</v>
      </c>
      <c r="C9" s="66">
        <v>0</v>
      </c>
      <c r="D9" s="66">
        <v>0</v>
      </c>
      <c r="E9" s="61">
        <f t="shared" si="0"/>
        <v>0</v>
      </c>
      <c r="F9" s="62">
        <f t="shared" si="1"/>
        <v>0</v>
      </c>
    </row>
    <row r="10" spans="1:8" ht="18" customHeight="1" x14ac:dyDescent="0.2">
      <c r="A10" s="3" t="s">
        <v>39</v>
      </c>
      <c r="B10" s="57">
        <v>440</v>
      </c>
      <c r="C10" s="66">
        <v>0</v>
      </c>
      <c r="D10" s="66">
        <v>0</v>
      </c>
      <c r="E10" s="61">
        <f t="shared" si="0"/>
        <v>0</v>
      </c>
      <c r="F10" s="62">
        <f t="shared" si="1"/>
        <v>0</v>
      </c>
    </row>
    <row r="11" spans="1:8" ht="18" customHeight="1" x14ac:dyDescent="0.2">
      <c r="A11" s="3" t="s">
        <v>40</v>
      </c>
      <c r="B11" s="57">
        <v>310</v>
      </c>
      <c r="C11" s="66">
        <v>0</v>
      </c>
      <c r="D11" s="66">
        <v>0</v>
      </c>
      <c r="E11" s="61">
        <f t="shared" si="0"/>
        <v>0</v>
      </c>
      <c r="F11" s="62">
        <f t="shared" si="1"/>
        <v>0</v>
      </c>
    </row>
    <row r="12" spans="1:8" ht="18" customHeight="1" x14ac:dyDescent="0.2">
      <c r="A12" s="3" t="s">
        <v>41</v>
      </c>
      <c r="B12" s="57">
        <v>190</v>
      </c>
      <c r="C12" s="66">
        <v>0</v>
      </c>
      <c r="D12" s="66">
        <v>0</v>
      </c>
      <c r="E12" s="61">
        <f t="shared" si="0"/>
        <v>0</v>
      </c>
      <c r="F12" s="62">
        <f t="shared" si="1"/>
        <v>0</v>
      </c>
    </row>
    <row r="13" spans="1:8" ht="18" customHeight="1" x14ac:dyDescent="0.2">
      <c r="A13" s="3" t="s">
        <v>42</v>
      </c>
      <c r="B13" s="57">
        <v>310</v>
      </c>
      <c r="C13" s="66">
        <v>0</v>
      </c>
      <c r="D13" s="66">
        <v>0</v>
      </c>
      <c r="E13" s="61">
        <f t="shared" si="0"/>
        <v>0</v>
      </c>
      <c r="F13" s="62">
        <f t="shared" si="1"/>
        <v>0</v>
      </c>
    </row>
    <row r="14" spans="1:8" ht="18" customHeight="1" x14ac:dyDescent="0.2">
      <c r="A14" s="3" t="s">
        <v>43</v>
      </c>
      <c r="B14" s="57">
        <v>280</v>
      </c>
      <c r="C14" s="66">
        <v>0</v>
      </c>
      <c r="D14" s="66">
        <v>0</v>
      </c>
      <c r="E14" s="61">
        <f t="shared" si="0"/>
        <v>0</v>
      </c>
      <c r="F14" s="62">
        <f t="shared" si="1"/>
        <v>0</v>
      </c>
    </row>
    <row r="15" spans="1:8" ht="18" customHeight="1" x14ac:dyDescent="0.2">
      <c r="A15" s="3" t="s">
        <v>44</v>
      </c>
      <c r="B15" s="57">
        <v>180</v>
      </c>
      <c r="C15" s="66">
        <v>0</v>
      </c>
      <c r="D15" s="66">
        <v>0</v>
      </c>
      <c r="E15" s="61">
        <f t="shared" si="0"/>
        <v>0</v>
      </c>
      <c r="F15" s="62">
        <f t="shared" si="1"/>
        <v>0</v>
      </c>
    </row>
    <row r="16" spans="1:8" ht="18" customHeight="1" x14ac:dyDescent="0.2">
      <c r="A16" s="3" t="s">
        <v>45</v>
      </c>
      <c r="B16" s="57">
        <v>100</v>
      </c>
      <c r="C16" s="66">
        <v>0</v>
      </c>
      <c r="D16" s="66">
        <v>0</v>
      </c>
      <c r="E16" s="61">
        <f t="shared" si="0"/>
        <v>0</v>
      </c>
      <c r="F16" s="62">
        <f t="shared" si="1"/>
        <v>0</v>
      </c>
    </row>
    <row r="17" spans="1:12" ht="18" customHeight="1" x14ac:dyDescent="0.2">
      <c r="A17" s="3" t="s">
        <v>46</v>
      </c>
      <c r="B17" s="57">
        <v>1210</v>
      </c>
      <c r="C17" s="66">
        <v>0</v>
      </c>
      <c r="D17" s="66">
        <v>0</v>
      </c>
      <c r="E17" s="61">
        <f t="shared" si="0"/>
        <v>0</v>
      </c>
      <c r="F17" s="62">
        <f t="shared" si="1"/>
        <v>0</v>
      </c>
    </row>
    <row r="18" spans="1:12" ht="18" customHeight="1" x14ac:dyDescent="0.2">
      <c r="A18" s="3" t="s">
        <v>47</v>
      </c>
      <c r="B18" s="57">
        <v>1080</v>
      </c>
      <c r="C18" s="66">
        <v>0</v>
      </c>
      <c r="D18" s="66">
        <v>0</v>
      </c>
      <c r="E18" s="61">
        <f t="shared" si="0"/>
        <v>0</v>
      </c>
      <c r="F18" s="62">
        <f t="shared" si="1"/>
        <v>0</v>
      </c>
    </row>
    <row r="19" spans="1:12" ht="18" customHeight="1" x14ac:dyDescent="0.2">
      <c r="A19" s="3" t="s">
        <v>62</v>
      </c>
      <c r="B19" s="57">
        <v>1900</v>
      </c>
      <c r="C19" s="66">
        <v>0</v>
      </c>
      <c r="D19" s="66">
        <v>0</v>
      </c>
      <c r="E19" s="61">
        <f>D19*C19</f>
        <v>0</v>
      </c>
      <c r="F19" s="62">
        <f>B19*E19</f>
        <v>0</v>
      </c>
    </row>
    <row r="20" spans="1:12" ht="18" customHeight="1" x14ac:dyDescent="0.2">
      <c r="A20" s="3" t="s">
        <v>48</v>
      </c>
      <c r="B20" s="57">
        <v>350</v>
      </c>
      <c r="C20" s="66">
        <v>0</v>
      </c>
      <c r="D20" s="66">
        <v>0</v>
      </c>
      <c r="E20" s="61">
        <f t="shared" si="0"/>
        <v>0</v>
      </c>
      <c r="F20" s="62">
        <f t="shared" si="1"/>
        <v>0</v>
      </c>
    </row>
    <row r="21" spans="1:12" ht="18" customHeight="1" x14ac:dyDescent="0.2">
      <c r="A21" s="3" t="s">
        <v>63</v>
      </c>
      <c r="B21" s="57">
        <v>720</v>
      </c>
      <c r="C21" s="66">
        <v>0</v>
      </c>
      <c r="D21" s="66">
        <v>0</v>
      </c>
      <c r="E21" s="61">
        <f>D21*C21</f>
        <v>0</v>
      </c>
      <c r="F21" s="62">
        <f>B21*E21</f>
        <v>0</v>
      </c>
    </row>
    <row r="22" spans="1:12" ht="18" customHeight="1" x14ac:dyDescent="0.2">
      <c r="A22" s="3" t="s">
        <v>66</v>
      </c>
      <c r="B22" s="57">
        <v>79</v>
      </c>
      <c r="C22" s="84" t="s">
        <v>65</v>
      </c>
      <c r="D22" s="66">
        <v>0</v>
      </c>
      <c r="E22" s="61">
        <v>0</v>
      </c>
      <c r="F22" s="62">
        <f>B22*D22</f>
        <v>0</v>
      </c>
    </row>
    <row r="23" spans="1:12" ht="18" customHeight="1" x14ac:dyDescent="0.2">
      <c r="A23" s="3" t="s">
        <v>67</v>
      </c>
      <c r="B23" s="57">
        <v>310</v>
      </c>
      <c r="C23" s="84" t="s">
        <v>65</v>
      </c>
      <c r="D23" s="66">
        <v>0</v>
      </c>
      <c r="E23" s="61">
        <v>0</v>
      </c>
      <c r="F23" s="62">
        <f>B23*D23</f>
        <v>0</v>
      </c>
    </row>
    <row r="24" spans="1:12" ht="18" customHeight="1" thickBot="1" x14ac:dyDescent="0.25">
      <c r="A24" s="3" t="s">
        <v>59</v>
      </c>
      <c r="B24" s="65"/>
      <c r="C24" s="84"/>
      <c r="D24" s="142" t="s">
        <v>60</v>
      </c>
      <c r="E24" s="143"/>
      <c r="F24" s="82">
        <v>0</v>
      </c>
    </row>
    <row r="25" spans="1:12" ht="18" customHeight="1" thickBot="1" x14ac:dyDescent="0.25">
      <c r="A25" s="55" t="s">
        <v>71</v>
      </c>
      <c r="B25" s="58"/>
      <c r="C25" s="144" t="s">
        <v>70</v>
      </c>
      <c r="D25" s="145"/>
      <c r="E25" s="63">
        <f>SUM(E3:E24)</f>
        <v>0</v>
      </c>
      <c r="F25" s="64">
        <f>SUM(F3:F24)</f>
        <v>0</v>
      </c>
    </row>
    <row r="26" spans="1:12" ht="18" customHeight="1" x14ac:dyDescent="0.2">
      <c r="A26" s="3"/>
      <c r="B26" s="3"/>
    </row>
    <row r="27" spans="1:12" ht="18" customHeight="1" x14ac:dyDescent="0.2">
      <c r="A27" s="76" t="s">
        <v>72</v>
      </c>
      <c r="B27" s="77"/>
      <c r="C27" s="67"/>
      <c r="D27" s="68"/>
      <c r="E27" s="3"/>
      <c r="F27" s="59"/>
      <c r="J27" s="50"/>
      <c r="K27" s="50"/>
      <c r="L27" s="50"/>
    </row>
    <row r="28" spans="1:12" ht="18" customHeight="1" x14ac:dyDescent="0.2">
      <c r="A28" s="78" t="s">
        <v>74</v>
      </c>
      <c r="B28" s="79"/>
      <c r="C28" s="69"/>
      <c r="D28" s="70"/>
      <c r="E28" s="3"/>
      <c r="F28" s="59"/>
      <c r="J28" s="50"/>
      <c r="K28" s="50"/>
      <c r="L28" s="50"/>
    </row>
    <row r="29" spans="1:12" ht="18" customHeight="1" x14ac:dyDescent="0.2">
      <c r="A29" s="80" t="s">
        <v>73</v>
      </c>
      <c r="B29" s="81"/>
      <c r="C29" s="81"/>
      <c r="D29" s="86"/>
      <c r="E29" s="3"/>
      <c r="F29" s="59"/>
    </row>
    <row r="30" spans="1:12" ht="18" customHeight="1" x14ac:dyDescent="0.2">
      <c r="A30" s="72" t="s">
        <v>75</v>
      </c>
      <c r="B30" s="3"/>
      <c r="C30" s="3"/>
      <c r="D30" s="3"/>
      <c r="E30" s="3"/>
      <c r="F30" s="59"/>
    </row>
    <row r="31" spans="1:12" ht="18" customHeight="1" x14ac:dyDescent="0.2">
      <c r="A31" s="3"/>
      <c r="B31" s="16"/>
      <c r="E31" s="3"/>
      <c r="F31" s="59"/>
    </row>
    <row r="32" spans="1:12" ht="18" customHeight="1" thickBot="1" x14ac:dyDescent="0.25">
      <c r="A32" s="17" t="s">
        <v>49</v>
      </c>
      <c r="B32" s="52"/>
      <c r="C32" s="51"/>
      <c r="D32" s="51"/>
      <c r="E32" s="3"/>
      <c r="F32" s="59"/>
    </row>
    <row r="33" spans="1:6" ht="18" customHeight="1" x14ac:dyDescent="0.2">
      <c r="B33" s="53"/>
      <c r="C33" s="53"/>
      <c r="D33" s="53"/>
      <c r="E33" s="3"/>
      <c r="F33" s="59"/>
    </row>
    <row r="34" spans="1:6" ht="18" customHeight="1" thickBot="1" x14ac:dyDescent="0.25">
      <c r="A34" s="83" t="s">
        <v>50</v>
      </c>
      <c r="B34" s="54"/>
      <c r="C34" s="51"/>
      <c r="D34" s="51"/>
      <c r="E34" s="3"/>
      <c r="F34" s="59"/>
    </row>
    <row r="35" spans="1:6" ht="18" customHeight="1" x14ac:dyDescent="0.2">
      <c r="A35" s="53"/>
      <c r="B35" s="53"/>
      <c r="C35" s="53"/>
      <c r="D35" s="53"/>
      <c r="E35" s="3"/>
      <c r="F35" s="59"/>
    </row>
    <row r="36" spans="1:6" ht="18" customHeight="1" thickBot="1" x14ac:dyDescent="0.25">
      <c r="A36" s="51" t="s">
        <v>51</v>
      </c>
      <c r="B36" s="51"/>
      <c r="C36" s="51"/>
      <c r="D36" s="51"/>
      <c r="E36" s="3"/>
      <c r="F36" s="59"/>
    </row>
    <row r="37" spans="1:6" ht="18" customHeight="1" x14ac:dyDescent="0.2">
      <c r="A37" s="85">
        <v>42552</v>
      </c>
      <c r="E37" s="3"/>
      <c r="F37" s="59"/>
    </row>
    <row r="38" spans="1:6" ht="18" customHeight="1" x14ac:dyDescent="0.2"/>
    <row r="39" spans="1:6" ht="18" customHeight="1" x14ac:dyDescent="0.2"/>
    <row r="40" spans="1:6" ht="18" customHeight="1" x14ac:dyDescent="0.2"/>
    <row r="41" spans="1:6" ht="18" customHeight="1" x14ac:dyDescent="0.2"/>
    <row r="42" spans="1:6" ht="18" customHeight="1" x14ac:dyDescent="0.2"/>
  </sheetData>
  <sheetProtection password="DBCF" sheet="1" objects="1" scenarios="1" selectLockedCells="1"/>
  <mergeCells count="2">
    <mergeCell ref="D24:E24"/>
    <mergeCell ref="C25:D25"/>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1"/>
  <sheetViews>
    <sheetView tabSelected="1" workbookViewId="0">
      <selection activeCell="D23" sqref="D23"/>
    </sheetView>
  </sheetViews>
  <sheetFormatPr defaultRowHeight="12.75" x14ac:dyDescent="0.2"/>
  <cols>
    <col min="1" max="1" width="35.140625" style="1" customWidth="1"/>
    <col min="2" max="2" width="12" style="1" customWidth="1"/>
    <col min="3" max="3" width="11.28515625" style="1" customWidth="1"/>
    <col min="4" max="4" width="4.28515625" style="1" customWidth="1"/>
    <col min="5" max="5" width="27.85546875" style="1" customWidth="1"/>
    <col min="6" max="6" width="11.5703125" style="1" customWidth="1"/>
    <col min="7" max="7" width="2.85546875" style="1" customWidth="1"/>
    <col min="8" max="8" width="19.42578125" style="1" hidden="1" customWidth="1"/>
    <col min="9" max="9" width="20.140625" style="1" hidden="1" customWidth="1"/>
    <col min="10" max="10" width="25" style="1" hidden="1" customWidth="1"/>
    <col min="11" max="11" width="26.7109375" style="1" hidden="1" customWidth="1"/>
    <col min="12" max="12" width="28.5703125" style="1" hidden="1" customWidth="1"/>
    <col min="13" max="13" width="26.140625" style="1" hidden="1" customWidth="1"/>
    <col min="14" max="14" width="23.140625" style="1" hidden="1" customWidth="1"/>
    <col min="15" max="15" width="0.7109375" style="1" hidden="1" customWidth="1"/>
    <col min="16" max="16" width="19.28515625" style="1" hidden="1" customWidth="1"/>
    <col min="17" max="17" width="27.140625" style="1" hidden="1" customWidth="1"/>
    <col min="18" max="18" width="24.85546875" style="1" hidden="1" customWidth="1"/>
    <col min="19" max="19" width="24" style="1" hidden="1" customWidth="1"/>
    <col min="20" max="20" width="23.42578125" style="1" hidden="1" customWidth="1"/>
    <col min="21" max="21" width="30" style="1" hidden="1" customWidth="1"/>
    <col min="22" max="22" width="27.140625" style="1" hidden="1" customWidth="1"/>
    <col min="23" max="23" width="26" style="1" hidden="1" customWidth="1"/>
    <col min="24" max="24" width="16.140625" style="1" customWidth="1"/>
    <col min="25" max="25" width="13.85546875" style="1" customWidth="1"/>
    <col min="26" max="26" width="9.140625" style="1" customWidth="1"/>
    <col min="27" max="16384" width="9.140625" style="1"/>
  </cols>
  <sheetData>
    <row r="1" spans="1:28" ht="33.75" customHeight="1" thickBot="1" x14ac:dyDescent="0.25">
      <c r="A1" s="117" t="s">
        <v>102</v>
      </c>
      <c r="B1" s="114"/>
      <c r="C1" s="115"/>
      <c r="D1" s="115"/>
      <c r="E1" s="115"/>
      <c r="F1" s="116"/>
      <c r="G1" s="3"/>
      <c r="H1" s="3"/>
      <c r="I1" s="3"/>
      <c r="J1" s="3" t="s">
        <v>83</v>
      </c>
      <c r="K1" s="3"/>
      <c r="L1" s="4"/>
      <c r="M1" s="4"/>
      <c r="N1" s="3"/>
      <c r="O1" s="3"/>
      <c r="P1" s="3"/>
      <c r="Q1" s="3"/>
      <c r="R1" s="3"/>
      <c r="S1" s="3"/>
      <c r="T1" s="3"/>
      <c r="U1" s="3"/>
      <c r="V1" s="3"/>
      <c r="W1" s="3"/>
      <c r="X1" s="3"/>
      <c r="Y1" s="3"/>
      <c r="Z1" s="3"/>
      <c r="AA1" s="3"/>
      <c r="AB1" s="3"/>
    </row>
    <row r="2" spans="1:28" ht="19.5" customHeight="1" x14ac:dyDescent="0.25">
      <c r="A2" s="18" t="s">
        <v>8</v>
      </c>
      <c r="B2" s="44" t="s">
        <v>17</v>
      </c>
      <c r="C2" s="16"/>
      <c r="D2" s="38"/>
      <c r="E2" s="16"/>
      <c r="F2" s="3"/>
      <c r="G2" s="3"/>
      <c r="H2" s="3"/>
      <c r="I2" s="3"/>
      <c r="J2" s="125" t="s">
        <v>100</v>
      </c>
      <c r="K2" s="3"/>
      <c r="L2" s="123"/>
      <c r="M2" s="126"/>
      <c r="N2" s="3"/>
      <c r="O2" s="3"/>
      <c r="P2" s="3"/>
      <c r="Q2" s="3"/>
      <c r="R2" s="3"/>
      <c r="S2" s="3"/>
      <c r="T2" s="3"/>
      <c r="U2" s="3"/>
      <c r="V2" s="3"/>
      <c r="W2" s="3"/>
      <c r="X2" s="3"/>
      <c r="Y2" s="3"/>
      <c r="Z2" s="3"/>
      <c r="AA2" s="3"/>
      <c r="AB2" s="3"/>
    </row>
    <row r="3" spans="1:28" ht="16.5" customHeight="1" x14ac:dyDescent="0.25">
      <c r="A3" s="19" t="s">
        <v>15</v>
      </c>
      <c r="B3" s="20" t="s">
        <v>14</v>
      </c>
      <c r="C3" s="21" t="s">
        <v>7</v>
      </c>
      <c r="D3" s="39" t="s">
        <v>52</v>
      </c>
      <c r="E3" s="18"/>
      <c r="F3" s="18"/>
      <c r="G3" s="3"/>
      <c r="H3" s="3"/>
      <c r="I3" s="3"/>
      <c r="J3" s="3"/>
      <c r="K3" s="4"/>
      <c r="L3" s="4"/>
      <c r="M3" s="4"/>
      <c r="N3" s="3"/>
      <c r="O3" s="3"/>
      <c r="P3" s="3"/>
      <c r="Q3" s="3"/>
      <c r="R3" s="3"/>
      <c r="S3" s="3"/>
      <c r="T3" s="3"/>
      <c r="U3" s="3"/>
      <c r="V3" s="3"/>
      <c r="W3" s="3"/>
      <c r="X3" s="3"/>
      <c r="Y3" s="3"/>
      <c r="Z3" s="3"/>
      <c r="AA3" s="3"/>
      <c r="AB3" s="3"/>
    </row>
    <row r="4" spans="1:28" ht="16.5" customHeight="1" thickBot="1" x14ac:dyDescent="0.3">
      <c r="A4" s="22" t="s">
        <v>84</v>
      </c>
      <c r="B4" s="101"/>
      <c r="C4" s="127">
        <f>IF(K7&lt;=0,0,IF(K7&lt;=5000,110,IF(50000&gt;=K7,K9,IF(250000&gt;=K7,K10,IF(500000&gt;=K7,K11,IF(1000000&gt;=K7,K12,IF(10000000&gt;=K7,K13,IF(K7&gt;=10000001,K14,))))))))</f>
        <v>0</v>
      </c>
      <c r="D4" s="39"/>
      <c r="E4" s="2" t="s">
        <v>4</v>
      </c>
      <c r="F4" s="136">
        <f>IF(B4&lt;50000,0,IF(B4&gt;=50000,B4*0.00064))</f>
        <v>0</v>
      </c>
      <c r="G4" s="3"/>
      <c r="H4" s="3"/>
      <c r="I4" s="3"/>
      <c r="J4" s="3"/>
      <c r="K4" s="4"/>
      <c r="L4" s="4"/>
      <c r="M4" s="4"/>
      <c r="N4" s="3"/>
      <c r="O4" s="3"/>
      <c r="P4" s="3"/>
      <c r="Q4" s="3"/>
      <c r="R4" s="3"/>
      <c r="S4" s="3"/>
      <c r="T4" s="3"/>
      <c r="U4" s="3"/>
      <c r="V4" s="3"/>
      <c r="W4" s="3"/>
      <c r="X4" s="3"/>
      <c r="Y4" s="3"/>
      <c r="Z4" s="3"/>
      <c r="AA4" s="3"/>
      <c r="AB4" s="3"/>
    </row>
    <row r="5" spans="1:28" ht="16.5" customHeight="1" thickBot="1" x14ac:dyDescent="0.25">
      <c r="A5" s="23" t="s">
        <v>99</v>
      </c>
      <c r="B5" s="102"/>
      <c r="C5" s="128">
        <f>IF(B5&lt;=0,0,IF(B5&lt;5001,N8,IF(50000&gt;=B5,O9,IF(100000&gt;=B5,O10,IF(500000&gt;=B5,O11,IF(B5&gt;=500001,O12))))))</f>
        <v>0</v>
      </c>
      <c r="D5" s="41"/>
      <c r="E5" s="2" t="s">
        <v>5</v>
      </c>
      <c r="F5" s="136">
        <f>IF(F4&gt;0,5,0)</f>
        <v>0</v>
      </c>
      <c r="G5" s="3"/>
      <c r="H5" s="3"/>
      <c r="I5" s="3"/>
      <c r="J5" s="3"/>
      <c r="K5" s="3"/>
      <c r="L5" s="4"/>
      <c r="M5" s="4"/>
      <c r="N5" s="3"/>
      <c r="O5" s="3"/>
      <c r="P5" s="3"/>
      <c r="Q5" s="3"/>
      <c r="R5" s="3"/>
      <c r="S5" s="3"/>
      <c r="T5" s="3"/>
      <c r="U5" s="3"/>
      <c r="V5" s="3"/>
      <c r="W5" s="3"/>
      <c r="X5" s="3"/>
      <c r="Y5" s="3"/>
      <c r="Z5" s="3"/>
      <c r="AA5" s="3"/>
      <c r="AB5" s="3"/>
    </row>
    <row r="6" spans="1:28" ht="16.5" customHeight="1" thickBot="1" x14ac:dyDescent="0.3">
      <c r="A6" s="23" t="s">
        <v>101</v>
      </c>
      <c r="B6" s="102"/>
      <c r="C6" s="128">
        <f>IF(B6&lt;=0,0,IF(B6&lt;5001,N8,IF(50000&gt;=B6,O9,IF(100000&gt;=B6,O10,IF(500000&gt;=B6,O11,IF(B6&gt;=500001,N11))))))</f>
        <v>0</v>
      </c>
      <c r="D6" s="40"/>
      <c r="E6" s="2" t="s">
        <v>6</v>
      </c>
      <c r="F6" s="136">
        <f>IF(F4&lt;=0,0,C4-F4-F5)</f>
        <v>0</v>
      </c>
      <c r="G6" s="3"/>
      <c r="H6" s="6" t="s">
        <v>20</v>
      </c>
      <c r="I6" s="3"/>
      <c r="J6" s="3"/>
      <c r="K6" s="7" t="s">
        <v>0</v>
      </c>
      <c r="L6" s="8"/>
      <c r="M6" s="8"/>
      <c r="N6" s="9" t="s">
        <v>1</v>
      </c>
      <c r="O6" s="9"/>
      <c r="P6" s="9"/>
      <c r="Q6" s="3" t="s">
        <v>85</v>
      </c>
      <c r="R6" s="3"/>
      <c r="S6" s="3"/>
      <c r="T6" s="3"/>
      <c r="U6" s="3"/>
      <c r="V6" s="3"/>
      <c r="W6" s="3"/>
      <c r="X6" s="3"/>
      <c r="Y6" s="3"/>
      <c r="Z6" s="3"/>
      <c r="AA6" s="3"/>
      <c r="AB6" s="3"/>
    </row>
    <row r="7" spans="1:28" ht="16.5" customHeight="1" thickBot="1" x14ac:dyDescent="0.25">
      <c r="A7" s="24" t="s">
        <v>21</v>
      </c>
      <c r="B7" s="103"/>
      <c r="C7" s="129">
        <f>B7*H7</f>
        <v>0</v>
      </c>
      <c r="D7" s="40"/>
      <c r="E7" s="50"/>
      <c r="G7" s="3"/>
      <c r="H7" s="5">
        <v>166</v>
      </c>
      <c r="I7" s="3"/>
      <c r="J7" s="3"/>
      <c r="K7" s="7">
        <f>CEILING(B4,1000)</f>
        <v>0</v>
      </c>
      <c r="L7" s="8"/>
      <c r="M7" s="8"/>
      <c r="N7" s="10">
        <f>B6</f>
        <v>0</v>
      </c>
      <c r="O7" s="9"/>
      <c r="P7" s="9"/>
      <c r="Q7" s="3">
        <v>500</v>
      </c>
      <c r="R7" s="3"/>
      <c r="S7" s="3"/>
      <c r="T7" s="3"/>
      <c r="U7" s="3"/>
      <c r="V7" s="3"/>
      <c r="W7" s="3"/>
      <c r="X7" s="3"/>
      <c r="Y7" s="3"/>
      <c r="Z7" s="3"/>
      <c r="AA7" s="3"/>
      <c r="AB7" s="3"/>
    </row>
    <row r="8" spans="1:28" ht="16.5" customHeight="1" thickBot="1" x14ac:dyDescent="0.3">
      <c r="A8" s="25" t="s">
        <v>9</v>
      </c>
      <c r="B8" s="34"/>
      <c r="C8" s="130">
        <f>IF(B5&lt;25000,0,IF(B5&gt;=25000,B5*H8))+IF(B6&lt;25000,0,IF(B6&gt;=25000,B6*H8))</f>
        <v>0</v>
      </c>
      <c r="D8" s="42"/>
      <c r="E8" s="3"/>
      <c r="F8" s="35"/>
      <c r="G8" s="3"/>
      <c r="H8" s="36">
        <v>3.5000000000000001E-3</v>
      </c>
      <c r="I8" s="3"/>
      <c r="J8" s="3"/>
      <c r="K8" s="12">
        <f>IF(K7&lt;=5000,110)</f>
        <v>110</v>
      </c>
      <c r="L8" s="4"/>
      <c r="M8" s="4"/>
      <c r="N8" s="87">
        <v>165</v>
      </c>
      <c r="O8" s="124">
        <v>165</v>
      </c>
      <c r="P8" s="9"/>
      <c r="Q8" s="3">
        <v>613</v>
      </c>
      <c r="R8" s="3"/>
      <c r="S8" s="3"/>
      <c r="T8" s="3"/>
      <c r="U8" s="3"/>
      <c r="V8" s="3"/>
      <c r="W8" s="3"/>
      <c r="X8" s="3"/>
      <c r="Y8" s="3"/>
      <c r="Z8" s="3"/>
      <c r="AA8" s="3"/>
      <c r="AB8" s="3"/>
    </row>
    <row r="9" spans="1:28" ht="16.5" customHeight="1" thickBot="1" x14ac:dyDescent="0.25">
      <c r="A9" s="100" t="s">
        <v>88</v>
      </c>
      <c r="B9" s="103"/>
      <c r="C9" s="131">
        <f>B9*H9</f>
        <v>0</v>
      </c>
      <c r="D9" s="104"/>
      <c r="E9" s="75" t="s">
        <v>77</v>
      </c>
      <c r="F9" s="137">
        <f>D9*I9</f>
        <v>0</v>
      </c>
      <c r="G9" s="3"/>
      <c r="H9" s="5">
        <v>330</v>
      </c>
      <c r="I9" s="3">
        <v>140</v>
      </c>
      <c r="J9" s="3"/>
      <c r="K9" s="7">
        <f>170+((K7)/1000*3)</f>
        <v>170</v>
      </c>
      <c r="L9" s="4"/>
      <c r="M9" s="4"/>
      <c r="N9" s="9">
        <v>350</v>
      </c>
      <c r="O9" s="124">
        <v>350</v>
      </c>
      <c r="P9" s="9"/>
      <c r="Q9" s="3"/>
      <c r="R9" s="3"/>
      <c r="S9" s="3"/>
      <c r="T9" s="3"/>
      <c r="U9" s="3"/>
      <c r="V9" s="3"/>
      <c r="W9" s="3"/>
      <c r="X9" s="3"/>
      <c r="Y9" s="3"/>
      <c r="Z9" s="3"/>
      <c r="AA9" s="3"/>
      <c r="AB9" s="3"/>
    </row>
    <row r="10" spans="1:28" ht="55.5" customHeight="1" thickBot="1" x14ac:dyDescent="0.25">
      <c r="A10" s="122" t="s">
        <v>92</v>
      </c>
      <c r="B10" s="103"/>
      <c r="C10" s="132">
        <f>B10*(H10)</f>
        <v>0</v>
      </c>
      <c r="D10" s="105"/>
      <c r="E10" s="43" t="s">
        <v>54</v>
      </c>
      <c r="F10" s="137">
        <f>D10*I10</f>
        <v>0</v>
      </c>
      <c r="G10" s="3"/>
      <c r="H10" s="5">
        <v>107</v>
      </c>
      <c r="I10" s="3">
        <v>140</v>
      </c>
      <c r="J10" s="3"/>
      <c r="K10" s="7">
        <f>352+((K7-50000)/1000*3.64)</f>
        <v>170</v>
      </c>
      <c r="L10" s="4"/>
      <c r="M10" s="4"/>
      <c r="N10" s="9">
        <f>((N7-100000)*0.002)+407.5</f>
        <v>207.5</v>
      </c>
      <c r="O10" s="124">
        <v>465</v>
      </c>
      <c r="P10" s="9"/>
      <c r="Q10" s="3"/>
      <c r="R10" s="3"/>
      <c r="S10" s="3"/>
      <c r="T10" s="3"/>
      <c r="U10" s="3"/>
      <c r="V10" s="3"/>
      <c r="W10" s="3"/>
      <c r="X10" s="3"/>
      <c r="Y10" s="3"/>
      <c r="Z10" s="3"/>
      <c r="AA10" s="3"/>
      <c r="AB10" s="3"/>
    </row>
    <row r="11" spans="1:28" ht="27.75" customHeight="1" thickBot="1" x14ac:dyDescent="0.25">
      <c r="A11" s="122" t="s">
        <v>90</v>
      </c>
      <c r="B11" s="103"/>
      <c r="C11" s="128">
        <f>B11*(H11)</f>
        <v>0</v>
      </c>
      <c r="D11" s="40"/>
      <c r="E11" s="46" t="s">
        <v>78</v>
      </c>
      <c r="F11" s="138"/>
      <c r="G11" s="3"/>
      <c r="H11" s="5">
        <v>161</v>
      </c>
      <c r="I11" s="13"/>
      <c r="J11" s="3"/>
      <c r="K11" s="7">
        <f>1160+((K7-250000)/1000*2.34)</f>
        <v>575</v>
      </c>
      <c r="L11" s="3"/>
      <c r="M11" s="3"/>
      <c r="N11" s="9">
        <f>((N7-250000)*0.001)+707.5</f>
        <v>457.5</v>
      </c>
      <c r="O11" s="124">
        <v>525</v>
      </c>
      <c r="P11" s="9"/>
      <c r="Q11" s="3"/>
      <c r="R11" s="3"/>
      <c r="S11" s="3"/>
      <c r="T11" s="3"/>
      <c r="U11" s="3"/>
      <c r="V11" s="3"/>
      <c r="W11" s="3"/>
      <c r="X11" s="3"/>
      <c r="Y11" s="3"/>
      <c r="Z11" s="3"/>
      <c r="AA11" s="3"/>
      <c r="AB11" s="3"/>
    </row>
    <row r="12" spans="1:28" ht="27.75" customHeight="1" thickBot="1" x14ac:dyDescent="0.25">
      <c r="A12" s="122" t="s">
        <v>91</v>
      </c>
      <c r="B12" s="103"/>
      <c r="C12" s="133">
        <f>B12*(33)</f>
        <v>0</v>
      </c>
      <c r="D12" s="40"/>
      <c r="E12" s="88" t="s">
        <v>79</v>
      </c>
      <c r="F12" s="139"/>
      <c r="G12" s="3"/>
      <c r="H12" s="5">
        <v>65</v>
      </c>
      <c r="I12" s="13"/>
      <c r="J12" s="3"/>
      <c r="K12" s="7">
        <f>1745+((K7-500000)/1000*1.64)</f>
        <v>925</v>
      </c>
      <c r="L12" s="3"/>
      <c r="M12" s="3"/>
      <c r="N12" s="9"/>
      <c r="O12" s="124">
        <v>670</v>
      </c>
      <c r="P12" s="9"/>
      <c r="Q12" s="3"/>
      <c r="R12" s="3"/>
      <c r="S12" s="3"/>
      <c r="T12" s="3"/>
      <c r="U12" s="3"/>
      <c r="V12" s="3"/>
      <c r="W12" s="3"/>
      <c r="X12" s="3"/>
      <c r="Y12" s="3"/>
      <c r="Z12" s="3"/>
      <c r="AA12" s="3"/>
      <c r="AB12" s="3"/>
    </row>
    <row r="13" spans="1:28" ht="16.5" customHeight="1" thickBot="1" x14ac:dyDescent="0.25">
      <c r="A13" s="113" t="s">
        <v>86</v>
      </c>
      <c r="B13" s="102"/>
      <c r="C13" s="133">
        <f>IF(B13=0,0,IF(B13&lt;=150000,Q7,IF(B13&gt;150000,Q8)))</f>
        <v>0</v>
      </c>
      <c r="D13" s="106"/>
      <c r="E13" s="43" t="s">
        <v>53</v>
      </c>
      <c r="F13" s="137">
        <f>D13*I13</f>
        <v>0</v>
      </c>
      <c r="G13" s="3"/>
      <c r="H13" s="3">
        <v>330</v>
      </c>
      <c r="I13" s="13">
        <v>500</v>
      </c>
      <c r="J13" s="3"/>
      <c r="K13" s="7">
        <f>2615+((K7-1000000)/1000*1.44)</f>
        <v>1175</v>
      </c>
      <c r="L13" s="3"/>
      <c r="M13" s="3"/>
      <c r="N13" s="3"/>
      <c r="O13" s="3"/>
      <c r="P13" s="3"/>
      <c r="Q13" s="3"/>
      <c r="R13" s="3"/>
      <c r="S13" s="3"/>
      <c r="T13" s="3"/>
      <c r="U13" s="3"/>
      <c r="V13" s="3"/>
      <c r="W13" s="3"/>
      <c r="X13" s="3"/>
      <c r="Y13" s="3"/>
      <c r="Z13" s="3"/>
      <c r="AA13" s="3"/>
      <c r="AB13" s="3"/>
    </row>
    <row r="14" spans="1:28" ht="19.5" customHeight="1" thickBot="1" x14ac:dyDescent="0.3">
      <c r="A14" s="26" t="s">
        <v>10</v>
      </c>
      <c r="B14" s="3"/>
      <c r="C14" s="134"/>
      <c r="D14" s="107"/>
      <c r="E14" s="74" t="s">
        <v>76</v>
      </c>
      <c r="F14" s="137">
        <f>D14*I14</f>
        <v>0</v>
      </c>
      <c r="G14" s="3"/>
      <c r="H14" s="37">
        <v>53</v>
      </c>
      <c r="I14" s="13">
        <v>168</v>
      </c>
      <c r="J14" s="3"/>
      <c r="K14" s="7">
        <f>15875+((K7-10000000)/1000*1.19)</f>
        <v>3975</v>
      </c>
      <c r="L14" s="3"/>
      <c r="M14" s="3"/>
      <c r="N14" s="3"/>
      <c r="O14" s="3"/>
      <c r="P14" s="3"/>
      <c r="Q14" s="3"/>
      <c r="R14" s="3"/>
      <c r="S14" s="3"/>
      <c r="T14" s="3"/>
      <c r="U14" s="3"/>
      <c r="V14" s="3"/>
      <c r="W14" s="3"/>
      <c r="X14" s="3"/>
      <c r="Y14" s="3"/>
      <c r="Z14" s="3"/>
      <c r="AA14" s="3"/>
      <c r="AB14" s="3"/>
    </row>
    <row r="15" spans="1:28" ht="16.5" customHeight="1" thickBot="1" x14ac:dyDescent="0.25">
      <c r="A15" s="27" t="s">
        <v>11</v>
      </c>
      <c r="B15" s="103"/>
      <c r="C15" s="132">
        <f>IF(B15&lt;=0,I17,H13+($B$15*$H$14))</f>
        <v>0</v>
      </c>
      <c r="D15" s="106"/>
      <c r="E15" s="43" t="s">
        <v>25</v>
      </c>
      <c r="F15" s="137">
        <f>D15*J15</f>
        <v>0</v>
      </c>
      <c r="G15" s="3"/>
      <c r="H15" s="37">
        <v>330</v>
      </c>
      <c r="I15" s="13"/>
      <c r="J15" s="45">
        <v>285</v>
      </c>
      <c r="K15" s="3"/>
      <c r="L15" s="3"/>
      <c r="M15" s="3"/>
      <c r="N15" s="3"/>
      <c r="O15" s="3"/>
      <c r="P15" s="3"/>
      <c r="Q15" s="3"/>
      <c r="R15" s="3"/>
      <c r="S15" s="3"/>
      <c r="T15" s="3"/>
      <c r="U15" s="3"/>
      <c r="V15" s="3"/>
      <c r="W15" s="3"/>
      <c r="X15" s="3"/>
      <c r="Y15" s="3"/>
      <c r="Z15" s="3"/>
      <c r="AA15" s="3"/>
      <c r="AB15" s="3"/>
    </row>
    <row r="16" spans="1:28" ht="16.5" customHeight="1" thickBot="1" x14ac:dyDescent="0.25">
      <c r="A16" s="98" t="s">
        <v>82</v>
      </c>
      <c r="B16" s="103"/>
      <c r="C16" s="132">
        <f>IF(B16&lt;=0,I16,H16+($B$16*$H$17))</f>
        <v>0</v>
      </c>
      <c r="D16" s="106"/>
      <c r="E16" s="75"/>
      <c r="F16" s="137">
        <f>D16*J16</f>
        <v>0</v>
      </c>
      <c r="G16" s="3"/>
      <c r="H16" s="37">
        <v>665</v>
      </c>
      <c r="I16" s="13">
        <v>0</v>
      </c>
      <c r="J16" s="3">
        <v>110</v>
      </c>
      <c r="K16" s="3">
        <v>5000</v>
      </c>
      <c r="L16" s="3">
        <v>50000</v>
      </c>
      <c r="M16" s="3"/>
      <c r="N16" s="3">
        <v>250000</v>
      </c>
      <c r="O16" s="3"/>
      <c r="P16" s="3">
        <v>500000</v>
      </c>
      <c r="Q16" s="3"/>
      <c r="R16" s="14">
        <v>1000000</v>
      </c>
      <c r="S16" s="3"/>
      <c r="T16" s="14">
        <v>10000000</v>
      </c>
      <c r="U16" s="3"/>
      <c r="V16" s="3"/>
      <c r="W16" s="3"/>
      <c r="X16" s="3"/>
      <c r="Y16" s="3"/>
      <c r="Z16" s="3"/>
      <c r="AA16" s="3"/>
      <c r="AB16" s="3"/>
    </row>
    <row r="17" spans="1:28" ht="18.75" customHeight="1" thickBot="1" x14ac:dyDescent="0.3">
      <c r="A17" s="28" t="s">
        <v>12</v>
      </c>
      <c r="B17" s="35"/>
      <c r="C17" s="134"/>
      <c r="D17" s="106"/>
      <c r="E17" s="48" t="s">
        <v>93</v>
      </c>
      <c r="F17" s="137">
        <f>D17*I18</f>
        <v>0</v>
      </c>
      <c r="G17" s="3"/>
      <c r="H17" s="37">
        <v>65</v>
      </c>
      <c r="I17" s="13"/>
      <c r="J17" s="3" t="s">
        <v>2</v>
      </c>
      <c r="K17" s="3">
        <v>110</v>
      </c>
      <c r="L17" s="3">
        <v>170</v>
      </c>
      <c r="M17" s="15">
        <v>3.0000000000000001E-3</v>
      </c>
      <c r="N17" s="3">
        <v>352</v>
      </c>
      <c r="O17" s="15">
        <v>3.64E-3</v>
      </c>
      <c r="P17" s="3">
        <v>1160</v>
      </c>
      <c r="Q17" s="15">
        <v>2.3400000000000001E-3</v>
      </c>
      <c r="R17" s="3">
        <v>1745</v>
      </c>
      <c r="S17" s="15">
        <v>1.64E-3</v>
      </c>
      <c r="T17" s="3">
        <v>2615</v>
      </c>
      <c r="U17" s="15">
        <v>1.4400000000000001E-3</v>
      </c>
      <c r="V17" s="3">
        <v>15875</v>
      </c>
      <c r="W17" s="15">
        <v>1.1900000000000001E-3</v>
      </c>
      <c r="X17" s="3"/>
      <c r="Y17" s="3"/>
      <c r="Z17" s="3"/>
      <c r="AA17" s="3"/>
      <c r="AB17" s="3"/>
    </row>
    <row r="18" spans="1:28" ht="16.5" customHeight="1" thickBot="1" x14ac:dyDescent="0.25">
      <c r="A18" s="27" t="s">
        <v>11</v>
      </c>
      <c r="B18" s="103"/>
      <c r="C18" s="132">
        <f>IF(B18&lt;=0,I19,H15+($B$18*$H$17))</f>
        <v>0</v>
      </c>
      <c r="D18" s="107"/>
      <c r="E18" s="89" t="s">
        <v>94</v>
      </c>
      <c r="F18" s="137">
        <f>D18*J18</f>
        <v>0</v>
      </c>
      <c r="G18" s="3"/>
      <c r="H18" s="37"/>
      <c r="I18" s="13">
        <v>71</v>
      </c>
      <c r="J18" s="3">
        <v>645</v>
      </c>
      <c r="K18" s="3"/>
      <c r="L18" s="3"/>
      <c r="M18" s="3"/>
      <c r="N18" s="3"/>
      <c r="O18" s="3"/>
      <c r="P18" s="3"/>
      <c r="Q18" s="3"/>
      <c r="R18" s="3"/>
      <c r="S18" s="3"/>
      <c r="T18" s="3"/>
      <c r="U18" s="3"/>
      <c r="V18" s="3"/>
      <c r="W18" s="3"/>
      <c r="X18" s="3"/>
      <c r="Y18" s="3"/>
      <c r="Z18" s="3"/>
      <c r="AA18" s="3"/>
      <c r="AB18" s="3"/>
    </row>
    <row r="19" spans="1:28" ht="18.75" customHeight="1" thickBot="1" x14ac:dyDescent="0.3">
      <c r="A19" s="28" t="s">
        <v>13</v>
      </c>
      <c r="B19" s="35"/>
      <c r="C19" s="134"/>
      <c r="D19" s="106"/>
      <c r="E19" s="48" t="s">
        <v>28</v>
      </c>
      <c r="F19" s="137">
        <f>D19*I21</f>
        <v>0</v>
      </c>
      <c r="G19" s="3"/>
      <c r="H19" s="37">
        <v>20</v>
      </c>
      <c r="I19" s="13">
        <v>0</v>
      </c>
      <c r="J19" s="3" t="s">
        <v>3</v>
      </c>
      <c r="K19" s="3">
        <v>50</v>
      </c>
      <c r="L19" s="11">
        <v>5.0000000000000001E-3</v>
      </c>
      <c r="M19" s="3">
        <v>5000</v>
      </c>
      <c r="N19" s="11">
        <v>3.5000000000000001E-3</v>
      </c>
      <c r="O19" s="3">
        <v>95000</v>
      </c>
      <c r="P19" s="11">
        <v>2E-3</v>
      </c>
      <c r="Q19" s="3">
        <v>150000</v>
      </c>
      <c r="R19" s="11">
        <v>1E-3</v>
      </c>
      <c r="S19" s="3">
        <v>250000</v>
      </c>
      <c r="T19" s="3"/>
      <c r="U19" s="3"/>
      <c r="V19" s="3"/>
      <c r="W19" s="3"/>
      <c r="X19" s="3"/>
      <c r="Y19" s="3"/>
      <c r="Z19" s="3"/>
      <c r="AA19" s="3"/>
      <c r="AB19" s="3"/>
    </row>
    <row r="20" spans="1:28" ht="17.25" customHeight="1" thickBot="1" x14ac:dyDescent="0.25">
      <c r="A20" s="96" t="s">
        <v>81</v>
      </c>
      <c r="B20" s="103"/>
      <c r="C20" s="128">
        <f>IF(B20&lt;=0,0,(B20*H19)+186)</f>
        <v>0</v>
      </c>
      <c r="D20" s="108"/>
      <c r="E20" s="141" t="s">
        <v>29</v>
      </c>
      <c r="F20" s="137">
        <f>D20*H24</f>
        <v>0</v>
      </c>
      <c r="G20" s="3"/>
      <c r="H20" s="37">
        <v>126</v>
      </c>
      <c r="I20" s="13">
        <v>55</v>
      </c>
      <c r="J20" s="3"/>
      <c r="K20" s="11">
        <v>3.5000000000000001E-3</v>
      </c>
      <c r="L20" s="3"/>
      <c r="M20" s="3"/>
      <c r="N20" s="3"/>
      <c r="O20" s="3"/>
      <c r="P20" s="3"/>
      <c r="Q20" s="3"/>
      <c r="R20" s="3"/>
      <c r="S20" s="3"/>
      <c r="T20" s="3"/>
      <c r="U20" s="3"/>
      <c r="V20" s="3"/>
      <c r="W20" s="3"/>
      <c r="X20" s="3"/>
      <c r="Y20" s="3"/>
      <c r="Z20" s="3"/>
      <c r="AA20" s="3"/>
      <c r="AB20" s="3"/>
    </row>
    <row r="21" spans="1:28" ht="20.25" customHeight="1" thickBot="1" x14ac:dyDescent="0.3">
      <c r="A21" s="29" t="s">
        <v>96</v>
      </c>
      <c r="B21" s="3"/>
      <c r="C21" s="134"/>
      <c r="D21" s="107"/>
      <c r="E21" s="73"/>
      <c r="F21" s="137">
        <f>D21*I25</f>
        <v>0</v>
      </c>
      <c r="G21" s="3"/>
      <c r="H21" s="37">
        <v>150</v>
      </c>
      <c r="I21" s="3">
        <v>175</v>
      </c>
      <c r="J21" s="3"/>
      <c r="K21" s="3"/>
      <c r="L21" s="3"/>
      <c r="M21" s="3"/>
      <c r="N21" s="3"/>
      <c r="O21" s="3"/>
      <c r="P21" s="3"/>
      <c r="Q21" s="3"/>
      <c r="R21" s="3"/>
      <c r="S21" s="3"/>
      <c r="T21" s="3"/>
      <c r="U21" s="3"/>
      <c r="V21" s="3"/>
      <c r="W21" s="3"/>
      <c r="X21" s="3"/>
      <c r="Y21" s="3"/>
      <c r="Z21" s="3"/>
      <c r="AA21" s="3"/>
      <c r="AB21" s="3"/>
    </row>
    <row r="22" spans="1:28" ht="16.5" customHeight="1" thickBot="1" x14ac:dyDescent="0.25">
      <c r="A22" s="30" t="s">
        <v>24</v>
      </c>
      <c r="B22" s="103"/>
      <c r="C22" s="128">
        <f>IF(B22&lt;=0,I17,B22*H22)</f>
        <v>0</v>
      </c>
      <c r="D22" s="109"/>
      <c r="E22" s="47" t="s">
        <v>87</v>
      </c>
      <c r="F22" s="137">
        <f>D22*H21</f>
        <v>0</v>
      </c>
      <c r="G22" s="3"/>
      <c r="H22" s="3">
        <v>250</v>
      </c>
      <c r="I22" s="3">
        <v>200</v>
      </c>
      <c r="J22" s="3">
        <v>2000</v>
      </c>
      <c r="K22" s="35">
        <v>102</v>
      </c>
      <c r="L22" s="3"/>
      <c r="M22" s="3"/>
      <c r="N22" s="3"/>
      <c r="O22" s="3"/>
      <c r="P22" s="3"/>
      <c r="Q22" s="3"/>
      <c r="R22" s="3"/>
      <c r="S22" s="3"/>
      <c r="T22" s="3"/>
      <c r="U22" s="3"/>
      <c r="V22" s="3"/>
      <c r="W22" s="3"/>
      <c r="X22" s="3"/>
      <c r="Y22" s="3"/>
      <c r="Z22" s="3"/>
      <c r="AA22" s="3"/>
      <c r="AB22" s="3"/>
    </row>
    <row r="23" spans="1:28" ht="16.5" customHeight="1" thickBot="1" x14ac:dyDescent="0.25">
      <c r="A23" s="99" t="s">
        <v>97</v>
      </c>
      <c r="B23" s="103"/>
      <c r="C23" s="135">
        <f>IF(B23&gt;J22,I23+((B23-J22)*J23),IF(B23&gt;I22,H22+((B23-I22)*H23),IF(B23&lt;=0,0,IF(B23&lt;=I22,H22))))</f>
        <v>0</v>
      </c>
      <c r="D23" s="110"/>
      <c r="E23" s="47" t="s">
        <v>55</v>
      </c>
      <c r="F23" s="137">
        <f>D23*H25</f>
        <v>0</v>
      </c>
      <c r="G23" s="3"/>
      <c r="H23" s="3">
        <v>0.5</v>
      </c>
      <c r="I23" s="3">
        <v>1165</v>
      </c>
      <c r="J23" s="3">
        <v>7.4999999999999997E-2</v>
      </c>
      <c r="K23" s="3"/>
      <c r="L23" s="3"/>
      <c r="M23" s="3"/>
      <c r="N23" s="3"/>
      <c r="O23" s="3"/>
      <c r="P23" s="3"/>
      <c r="Q23" s="3"/>
      <c r="R23" s="3"/>
      <c r="S23" s="3"/>
      <c r="T23" s="3"/>
      <c r="U23" s="3"/>
      <c r="V23" s="3"/>
      <c r="W23" s="3"/>
      <c r="X23" s="3"/>
      <c r="Y23" s="3"/>
      <c r="Z23" s="3"/>
      <c r="AA23" s="3"/>
      <c r="AB23" s="3"/>
    </row>
    <row r="24" spans="1:28" ht="22.5" customHeight="1" thickBot="1" x14ac:dyDescent="0.3">
      <c r="A24" s="147" t="s">
        <v>16</v>
      </c>
      <c r="B24" s="148"/>
      <c r="C24" s="140">
        <f>SUM(C4:C23)+SUM(F9:F23)</f>
        <v>0</v>
      </c>
      <c r="D24" s="40"/>
      <c r="E24" s="3"/>
      <c r="F24" s="3"/>
      <c r="G24" s="3"/>
      <c r="H24" s="3">
        <v>155</v>
      </c>
      <c r="I24" s="3"/>
      <c r="J24" s="3"/>
      <c r="K24" s="3">
        <v>95</v>
      </c>
      <c r="L24" s="3"/>
      <c r="M24" s="3"/>
      <c r="N24" s="3"/>
      <c r="O24" s="3"/>
      <c r="P24" s="3"/>
      <c r="Q24" s="3"/>
      <c r="R24" s="3"/>
      <c r="S24" s="3"/>
      <c r="T24" s="3"/>
      <c r="U24" s="3"/>
      <c r="V24" s="3"/>
      <c r="W24" s="3"/>
      <c r="X24" s="3"/>
      <c r="Y24" s="3"/>
      <c r="Z24" s="3"/>
      <c r="AA24" s="3"/>
      <c r="AB24" s="3"/>
    </row>
    <row r="25" spans="1:28" ht="19.5" customHeight="1" x14ac:dyDescent="0.2">
      <c r="A25" s="90" t="s">
        <v>56</v>
      </c>
      <c r="B25" s="3"/>
      <c r="C25" s="3"/>
      <c r="D25" s="3"/>
      <c r="E25" s="92" t="s">
        <v>80</v>
      </c>
      <c r="F25" s="91"/>
      <c r="G25" s="3"/>
      <c r="H25" s="3">
        <v>53</v>
      </c>
      <c r="I25" s="3">
        <v>300</v>
      </c>
      <c r="J25" s="3"/>
      <c r="K25" s="3">
        <v>24</v>
      </c>
      <c r="L25" s="3"/>
      <c r="M25" s="3"/>
      <c r="N25" s="3"/>
      <c r="O25" s="3"/>
      <c r="P25" s="3"/>
      <c r="Q25" s="3"/>
      <c r="R25" s="3"/>
      <c r="S25" s="3"/>
      <c r="T25" s="3"/>
      <c r="U25" s="3"/>
      <c r="V25" s="3"/>
      <c r="W25" s="3"/>
      <c r="X25" s="3"/>
      <c r="Y25" s="3"/>
      <c r="Z25" s="3"/>
      <c r="AA25" s="3"/>
      <c r="AB25" s="3"/>
    </row>
    <row r="26" spans="1:28" ht="19.5" customHeight="1" x14ac:dyDescent="0.2">
      <c r="A26" s="97" t="s">
        <v>103</v>
      </c>
      <c r="B26" s="3"/>
      <c r="C26" s="3"/>
      <c r="D26" s="93" t="s">
        <v>95</v>
      </c>
      <c r="E26" s="94"/>
      <c r="F26" s="95"/>
      <c r="G26" s="3"/>
      <c r="H26" s="3"/>
      <c r="I26" s="3"/>
      <c r="J26" s="3"/>
      <c r="K26" s="3">
        <v>55</v>
      </c>
      <c r="L26" s="3"/>
      <c r="M26" s="3"/>
      <c r="N26" s="3"/>
      <c r="O26" s="3"/>
      <c r="P26" s="3"/>
      <c r="Q26" s="3"/>
      <c r="R26" s="3"/>
      <c r="S26" s="3"/>
      <c r="T26" s="3"/>
      <c r="U26" s="3"/>
      <c r="V26" s="3"/>
      <c r="W26" s="3"/>
      <c r="X26" s="3"/>
      <c r="Y26" s="3"/>
      <c r="Z26" s="3"/>
      <c r="AA26" s="3"/>
      <c r="AB26" s="3"/>
    </row>
    <row r="27" spans="1:28" ht="19.5" customHeight="1" thickBot="1" x14ac:dyDescent="0.25">
      <c r="A27" s="31" t="s">
        <v>18</v>
      </c>
      <c r="B27" s="52"/>
      <c r="C27" s="52"/>
      <c r="D27" s="52"/>
      <c r="E27" s="52"/>
      <c r="F27" s="52"/>
      <c r="G27" s="3"/>
      <c r="H27" s="3"/>
      <c r="I27" s="3"/>
      <c r="J27" s="3"/>
      <c r="K27" s="3">
        <v>398</v>
      </c>
      <c r="L27" s="3">
        <v>455</v>
      </c>
      <c r="M27" s="3">
        <v>578</v>
      </c>
      <c r="N27" s="3">
        <v>622</v>
      </c>
      <c r="O27" s="3">
        <v>683</v>
      </c>
      <c r="P27" s="3">
        <v>103</v>
      </c>
      <c r="Q27" s="3"/>
      <c r="R27" s="3"/>
      <c r="S27" s="3"/>
      <c r="T27" s="3"/>
      <c r="U27" s="3"/>
      <c r="V27" s="3"/>
      <c r="W27" s="3"/>
      <c r="X27" s="3"/>
      <c r="Y27" s="3"/>
      <c r="Z27" s="3"/>
      <c r="AA27" s="3"/>
      <c r="AB27" s="3"/>
    </row>
    <row r="28" spans="1:28" ht="19.5" customHeight="1" x14ac:dyDescent="0.2">
      <c r="A28" s="31" t="s">
        <v>22</v>
      </c>
      <c r="B28" s="53"/>
      <c r="C28" s="53"/>
      <c r="D28" s="53"/>
      <c r="E28" s="53"/>
      <c r="F28" s="53"/>
      <c r="G28" s="3"/>
      <c r="H28" s="3"/>
      <c r="I28" s="3"/>
      <c r="J28" s="3"/>
      <c r="K28" s="3"/>
      <c r="L28" s="3"/>
      <c r="M28" s="3"/>
      <c r="N28" s="3"/>
      <c r="O28" s="3"/>
      <c r="P28" s="3"/>
      <c r="Q28" s="3"/>
      <c r="R28" s="3"/>
      <c r="S28" s="3"/>
      <c r="T28" s="3"/>
      <c r="U28" s="3"/>
      <c r="V28" s="3"/>
      <c r="W28" s="3"/>
      <c r="X28" s="3"/>
      <c r="Y28" s="3"/>
      <c r="Z28" s="3"/>
      <c r="AA28" s="3"/>
      <c r="AB28" s="3"/>
    </row>
    <row r="29" spans="1:28" ht="17.25" customHeight="1" thickBot="1" x14ac:dyDescent="0.25">
      <c r="A29" s="31" t="s">
        <v>23</v>
      </c>
      <c r="B29" s="54"/>
      <c r="C29" s="54"/>
      <c r="D29" s="54"/>
      <c r="E29" s="54"/>
      <c r="F29" s="54"/>
      <c r="G29" s="3"/>
      <c r="H29" s="3"/>
      <c r="I29" s="3"/>
      <c r="J29" s="3"/>
      <c r="K29" s="3">
        <v>250</v>
      </c>
      <c r="L29" s="3"/>
      <c r="M29" s="3"/>
      <c r="N29" s="3"/>
      <c r="O29" s="3"/>
      <c r="P29" s="3"/>
      <c r="Q29" s="3"/>
      <c r="R29" s="3"/>
      <c r="S29" s="3"/>
      <c r="T29" s="3"/>
      <c r="U29" s="3"/>
      <c r="V29" s="3"/>
      <c r="W29" s="3"/>
      <c r="X29" s="3"/>
      <c r="Y29" s="3"/>
      <c r="Z29" s="3"/>
      <c r="AA29" s="3"/>
      <c r="AB29" s="3"/>
    </row>
    <row r="30" spans="1:28" ht="17.25" customHeight="1" x14ac:dyDescent="0.2">
      <c r="A30" s="32" t="s">
        <v>26</v>
      </c>
      <c r="B30" s="111"/>
      <c r="C30" s="149" t="s">
        <v>19</v>
      </c>
      <c r="D30" s="150"/>
      <c r="E30" s="111"/>
      <c r="G30" s="3"/>
      <c r="H30" s="3"/>
      <c r="I30" s="3"/>
      <c r="J30" s="3"/>
      <c r="K30" s="3">
        <v>40</v>
      </c>
      <c r="L30" s="3"/>
      <c r="M30" s="3"/>
      <c r="N30" s="3"/>
      <c r="O30" s="3"/>
      <c r="P30" s="3"/>
      <c r="Q30" s="3"/>
      <c r="R30" s="3"/>
      <c r="S30" s="3"/>
      <c r="T30" s="3"/>
      <c r="U30" s="3"/>
      <c r="V30" s="3"/>
      <c r="W30" s="3"/>
      <c r="X30" s="3"/>
      <c r="Y30" s="3"/>
      <c r="Z30" s="3"/>
      <c r="AA30" s="3"/>
      <c r="AB30" s="3"/>
    </row>
    <row r="31" spans="1:28" ht="17.25" customHeight="1" x14ac:dyDescent="0.2">
      <c r="A31" s="32" t="s">
        <v>27</v>
      </c>
      <c r="B31" s="111"/>
      <c r="C31" s="151" t="s">
        <v>57</v>
      </c>
      <c r="D31" s="152"/>
      <c r="E31" s="112"/>
      <c r="F31" s="3"/>
      <c r="G31" s="3"/>
      <c r="H31" s="3"/>
      <c r="I31" s="3"/>
      <c r="J31" s="3"/>
      <c r="K31" s="3">
        <v>250</v>
      </c>
      <c r="L31" s="3"/>
      <c r="M31" s="3"/>
      <c r="N31" s="3"/>
      <c r="O31" s="3"/>
      <c r="P31" s="3"/>
      <c r="Q31" s="3"/>
      <c r="R31" s="3"/>
      <c r="S31" s="3"/>
      <c r="T31" s="3"/>
      <c r="U31" s="3"/>
      <c r="V31" s="3"/>
      <c r="W31" s="3"/>
      <c r="X31" s="3"/>
      <c r="Y31" s="3"/>
      <c r="Z31" s="3"/>
      <c r="AA31" s="3"/>
      <c r="AB31" s="3"/>
    </row>
    <row r="32" spans="1:28" ht="37.5" customHeight="1" x14ac:dyDescent="0.2">
      <c r="A32" s="146" t="s">
        <v>58</v>
      </c>
      <c r="B32" s="146"/>
      <c r="C32" s="146"/>
      <c r="D32" s="146"/>
      <c r="E32" s="146"/>
      <c r="F32" s="71" t="s">
        <v>98</v>
      </c>
      <c r="G32" s="3"/>
      <c r="H32" s="3"/>
      <c r="I32" s="3"/>
      <c r="J32" s="3"/>
      <c r="K32" s="3">
        <v>50</v>
      </c>
      <c r="L32" s="3"/>
      <c r="M32" s="3"/>
      <c r="N32" s="3"/>
      <c r="O32" s="3"/>
      <c r="P32" s="3"/>
      <c r="Q32" s="3"/>
      <c r="R32" s="3"/>
      <c r="S32" s="3"/>
      <c r="T32" s="3"/>
      <c r="U32" s="3"/>
      <c r="V32" s="3"/>
      <c r="W32" s="3"/>
      <c r="X32" s="3"/>
      <c r="Y32" s="3"/>
      <c r="Z32" s="3"/>
      <c r="AA32" s="3"/>
      <c r="AB32" s="3"/>
    </row>
    <row r="33" spans="1:26" x14ac:dyDescent="0.2">
      <c r="A33" s="3"/>
      <c r="B33" s="3"/>
      <c r="C33" s="3"/>
      <c r="D33" s="3"/>
      <c r="E33" s="3"/>
      <c r="F33" s="33">
        <v>44028</v>
      </c>
      <c r="G33" s="3"/>
      <c r="H33" s="3"/>
      <c r="I33" s="3"/>
      <c r="J33" s="3"/>
      <c r="K33" s="3"/>
      <c r="L33" s="3"/>
      <c r="M33" s="3"/>
      <c r="N33" s="3"/>
      <c r="O33" s="3"/>
      <c r="P33" s="3"/>
      <c r="Q33" s="3"/>
      <c r="R33" s="3"/>
      <c r="S33" s="3"/>
      <c r="T33" s="3"/>
      <c r="U33" s="3"/>
      <c r="V33" s="3"/>
      <c r="W33" s="3"/>
      <c r="X33" s="3"/>
      <c r="Y33" s="3"/>
      <c r="Z33" s="3"/>
    </row>
    <row r="34" spans="1:26" x14ac:dyDescent="0.2">
      <c r="A34" s="3"/>
      <c r="B34" s="3"/>
      <c r="C34" s="3"/>
      <c r="D34" s="3"/>
      <c r="E34" s="3"/>
      <c r="F34" s="3"/>
      <c r="G34" s="3"/>
      <c r="H34" s="3"/>
      <c r="I34" s="3"/>
      <c r="J34" s="3"/>
      <c r="K34" s="3">
        <v>31</v>
      </c>
      <c r="L34" s="3"/>
      <c r="M34" s="3"/>
      <c r="N34" s="3"/>
      <c r="O34" s="3"/>
      <c r="P34" s="3"/>
      <c r="Q34" s="3"/>
      <c r="R34" s="3"/>
      <c r="S34" s="3"/>
      <c r="T34" s="3"/>
      <c r="U34" s="3"/>
      <c r="V34" s="3"/>
      <c r="W34" s="3"/>
      <c r="X34" s="3"/>
      <c r="Y34" s="3"/>
      <c r="Z34" s="3"/>
    </row>
    <row r="35" spans="1:26"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sheetData>
  <sheetProtection algorithmName="SHA-512" hashValue="jfhTiOOJ1hkjSgw/POuFRLUslJVwDtIFyUUNkgP3qvGRMULUlUgDc7U2nk558NNwG3K/C1rq4G39JIqQsMYCYw==" saltValue="GBtVv2Dqe9Q/d9LpACS0Yg==" spinCount="100000" sheet="1" objects="1" scenarios="1" selectLockedCells="1"/>
  <mergeCells count="4">
    <mergeCell ref="A32:E32"/>
    <mergeCell ref="A24:B24"/>
    <mergeCell ref="C30:D30"/>
    <mergeCell ref="C31:D31"/>
  </mergeCells>
  <phoneticPr fontId="3" type="noConversion"/>
  <printOptions horizontalCentered="1"/>
  <pageMargins left="0.19685039370078741" right="0.19685039370078741" top="0.6692913385826772" bottom="0.98425196850393704" header="0.51181102362204722" footer="0.51181102362204722"/>
  <pageSetup paperSize="8" orientation="landscape" r:id="rId1"/>
  <headerFooter alignWithMargins="0"/>
  <ignoredErrors>
    <ignoredError sqref="F17 C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Building Cost Estimator</vt:lpstr>
      <vt:lpstr>Fee Calculator</vt:lpstr>
      <vt:lpstr>'Building Cost Estimator'!Print_Area</vt:lpstr>
      <vt:lpstr>'Fee Calculator'!Print_Area</vt:lpstr>
    </vt:vector>
  </TitlesOfParts>
  <Manager>pm</Manager>
  <Company>Tumut 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fee calculator 0708</dc:title>
  <dc:creator>gmayes</dc:creator>
  <cp:lastModifiedBy>Delany, Fiona</cp:lastModifiedBy>
  <cp:lastPrinted>2021-07-02T02:56:03Z</cp:lastPrinted>
  <dcterms:created xsi:type="dcterms:W3CDTF">2006-08-02T05:13:59Z</dcterms:created>
  <dcterms:modified xsi:type="dcterms:W3CDTF">2021-07-02T02:56:54Z</dcterms:modified>
  <cp:category>application fee calculator</cp:category>
</cp:coreProperties>
</file>